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ax Relief Tracker" sheetId="1" state="visible" r:id="rId1"/>
    <sheet xmlns:r="http://schemas.openxmlformats.org/officeDocument/2006/relationships" name="Relief Summary Dashboard"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1">
    <numFmt numFmtId="164" formatCode="&quot;€&quot;#,##0.00"/>
  </numFmts>
  <fonts count="7">
    <font>
      <name val="Calibri"/>
      <family val="2"/>
      <color theme="1"/>
      <sz val="11"/>
      <scheme val="minor"/>
    </font>
    <font>
      <name val="Calibri"/>
      <b val="1"/>
      <color rgb="000F766E"/>
      <sz val="16"/>
    </font>
    <font>
      <name val="Calibri"/>
      <i val="1"/>
      <color rgb="006B7280"/>
      <sz val="9"/>
    </font>
    <font>
      <name val="Calibri"/>
      <b val="1"/>
      <color rgb="00FFFFFF"/>
      <sz val="11"/>
    </font>
    <font>
      <name val="Calibri"/>
      <sz val="10"/>
    </font>
    <font>
      <name val="Calibri"/>
      <b val="1"/>
      <sz val="10"/>
    </font>
    <font>
      <name val="Calibri"/>
      <b val="1"/>
      <color rgb="00FFFFFF"/>
      <sz val="10"/>
    </font>
  </fonts>
  <fills count="7">
    <fill>
      <patternFill/>
    </fill>
    <fill>
      <patternFill patternType="gray125"/>
    </fill>
    <fill>
      <patternFill patternType="solid">
        <fgColor rgb="000F766E"/>
        <bgColor rgb="000F766E"/>
      </patternFill>
    </fill>
    <fill>
      <patternFill patternType="solid">
        <fgColor rgb="00F0FDFA"/>
        <bgColor rgb="00F0FDFA"/>
      </patternFill>
    </fill>
    <fill>
      <patternFill patternType="solid">
        <fgColor rgb="00FFFBEB"/>
        <bgColor rgb="00FFFBEB"/>
      </patternFill>
    </fill>
    <fill>
      <patternFill patternType="solid">
        <fgColor rgb="00FFFFFF"/>
        <bgColor rgb="00FFFFFF"/>
      </patternFill>
    </fill>
    <fill>
      <patternFill patternType="solid">
        <fgColor rgb="0014B8A6"/>
        <b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7">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3" fillId="2" borderId="1" applyAlignment="1" pivotButton="0" quotePrefix="0" xfId="0">
      <alignment horizontal="center" vertical="center" wrapText="1"/>
    </xf>
    <xf numFmtId="0" fontId="4" fillId="3" borderId="1" applyAlignment="1" pivotButton="0" quotePrefix="0" xfId="0">
      <alignment horizontal="left" vertical="center" wrapText="1"/>
    </xf>
    <xf numFmtId="0" fontId="4" fillId="3" borderId="1" applyAlignment="1" pivotButton="0" quotePrefix="0" xfId="0">
      <alignment horizontal="center" vertical="center" wrapText="1"/>
    </xf>
    <xf numFmtId="164" fontId="4" fillId="4" borderId="1" applyAlignment="1" pivotButton="0" quotePrefix="0" xfId="0">
      <alignment horizontal="center" vertical="center" wrapText="1"/>
    </xf>
    <xf numFmtId="164" fontId="4" fillId="3" borderId="1" applyAlignment="1" pivotButton="0" quotePrefix="0" xfId="0">
      <alignment horizontal="center" vertical="center" wrapText="1"/>
    </xf>
    <xf numFmtId="9" fontId="4" fillId="3" borderId="1" applyAlignment="1" pivotButton="0" quotePrefix="0" xfId="0">
      <alignment horizontal="center" vertical="center" wrapText="1"/>
    </xf>
    <xf numFmtId="0" fontId="4" fillId="5" borderId="1" applyAlignment="1" pivotButton="0" quotePrefix="0" xfId="0">
      <alignment horizontal="left" vertical="center" wrapText="1"/>
    </xf>
    <xf numFmtId="0" fontId="4" fillId="5" borderId="1" applyAlignment="1" pivotButton="0" quotePrefix="0" xfId="0">
      <alignment horizontal="center" vertical="center" wrapText="1"/>
    </xf>
    <xf numFmtId="164" fontId="4" fillId="5" borderId="1" applyAlignment="1" pivotButton="0" quotePrefix="0" xfId="0">
      <alignment horizontal="center" vertical="center" wrapText="1"/>
    </xf>
    <xf numFmtId="9" fontId="4" fillId="5" borderId="1" applyAlignment="1" pivotButton="0" quotePrefix="0" xfId="0">
      <alignment horizontal="center" vertical="center" wrapText="1"/>
    </xf>
    <xf numFmtId="0" fontId="6" fillId="6" borderId="0" applyAlignment="1" pivotButton="0" quotePrefix="0" xfId="0">
      <alignment horizontal="right" vertical="center"/>
    </xf>
    <xf numFmtId="0" fontId="0" fillId="6" borderId="0" pivotButton="0" quotePrefix="0" xfId="0"/>
    <xf numFmtId="164" fontId="6" fillId="6" borderId="1" pivotButton="0" quotePrefix="0" xfId="0"/>
    <xf numFmtId="0" fontId="1" fillId="0" borderId="0" pivotButton="0" quotePrefix="0" xfId="0"/>
    <xf numFmtId="0" fontId="3" fillId="6" borderId="0" applyAlignment="1" pivotButton="0" quotePrefix="0" xfId="0">
      <alignment horizontal="center" vertical="center" wrapText="1"/>
    </xf>
    <xf numFmtId="0" fontId="5" fillId="0" borderId="1" applyAlignment="1" pivotButton="0" quotePrefix="0" xfId="0">
      <alignment horizontal="center" vertical="center" wrapText="1"/>
    </xf>
    <xf numFmtId="0" fontId="5" fillId="0" borderId="1" pivotButton="0" quotePrefix="0" xfId="0"/>
    <xf numFmtId="164" fontId="5" fillId="0" borderId="1" applyAlignment="1" pivotButton="0" quotePrefix="0" xfId="0">
      <alignment horizontal="center" vertical="center" wrapText="1"/>
    </xf>
    <xf numFmtId="0" fontId="0" fillId="0" borderId="1" applyAlignment="1" pivotButton="0" quotePrefix="0" xfId="0">
      <alignment horizontal="left" vertical="center" wrapText="1"/>
    </xf>
    <xf numFmtId="0" fontId="0" fillId="0" borderId="1" applyAlignment="1" pivotButton="0" quotePrefix="0" xfId="0">
      <alignment horizontal="center" vertical="center" wrapText="1"/>
    </xf>
    <xf numFmtId="0" fontId="5" fillId="0" borderId="0" pivotButton="0" quotePrefix="0" xfId="0"/>
    <xf numFmtId="164" fontId="0" fillId="0" borderId="0" pivotButton="0" quotePrefix="0" xfId="0"/>
    <xf numFmtId="0" fontId="4" fillId="0" borderId="0" applyAlignment="1" pivotButton="0" quotePrefix="0" xfId="0">
      <alignment vertical="top" wrapText="1"/>
    </xf>
    <xf numFmtId="0" fontId="4" fillId="0" borderId="0" applyAlignment="1" pivotButton="0" quotePrefix="0" xfId="0">
      <alignment vertical="center" wrapText="1"/>
    </xf>
  </cellXfs>
  <cellStyles count="1">
    <cellStyle name="Normal" xfId="0" builtinId="0" hidden="0"/>
  </cellStyles>
  <dxfs count="3">
    <dxf>
      <font>
        <b val="1"/>
        <color rgb="0022C55E"/>
      </font>
      <fill>
        <patternFill patternType="solid">
          <fgColor rgb="00DCFCE7"/>
          <bgColor rgb="00DCFCE7"/>
        </patternFill>
      </fill>
    </dxf>
    <dxf>
      <font>
        <b val="1"/>
        <color rgb="00DC2626"/>
      </font>
      <fill>
        <patternFill patternType="solid">
          <fgColor rgb="00FEE2E2"/>
          <bgColor rgb="00FEE2E2"/>
        </patternFill>
      </fill>
    </dxf>
    <dxf>
      <fill>
        <patternFill patternType="solid">
          <fgColor rgb="00FEF3C7"/>
          <bgColor rgb="00FEF3C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Tax Relief Due by Student (€)</a:t>
            </a:r>
          </a:p>
        </rich>
      </tx>
    </title>
    <plotArea>
      <barChart>
        <barDir val="col"/>
        <grouping val="clustered"/>
        <ser>
          <idx val="0"/>
          <order val="0"/>
          <tx>
            <strRef>
              <f>'Relief Summary Dashboard'!B17</f>
            </strRef>
          </tx>
          <spPr>
            <a:solidFill xmlns:a="http://schemas.openxmlformats.org/drawingml/2006/main">
              <a:srgbClr val="0F766E"/>
            </a:solidFill>
            <a:ln xmlns:a="http://schemas.openxmlformats.org/drawingml/2006/main">
              <a:prstDash val="solid"/>
            </a:ln>
          </spPr>
          <cat>
            <numRef>
              <f>'Relief Summary Dashboard'!$A$18:$A$26</f>
            </numRef>
          </cat>
          <val>
            <numRef>
              <f>'Relief Summary Dashboard'!$B$18:$B$26</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Student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Tax Relief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Full-Time vs Part-Time Claims</a:t>
            </a:r>
          </a:p>
        </rich>
      </tx>
    </title>
    <plotArea>
      <pieChart>
        <varyColors val="1"/>
        <ser>
          <idx val="0"/>
          <order val="0"/>
          <tx>
            <strRef>
              <f>'Relief Summary Dashboard'!E4</f>
            </strRef>
          </tx>
          <spPr>
            <a:ln xmlns:a="http://schemas.openxmlformats.org/drawingml/2006/main">
              <a:prstDash val="solid"/>
            </a:ln>
          </spPr>
          <cat>
            <numRef>
              <f>'Relief Summary Dashboard'!$D$5:$D$6</f>
            </numRef>
          </cat>
          <val>
            <numRef>
              <f>'Relief Summary Dashboard'!$E$5:$E$6</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Claims by Status</a:t>
            </a:r>
          </a:p>
        </rich>
      </tx>
    </title>
    <plotArea>
      <pieChart>
        <varyColors val="1"/>
        <ser>
          <idx val="0"/>
          <order val="0"/>
          <tx>
            <strRef>
              <f>'Relief Summary Dashboard'!E9</f>
            </strRef>
          </tx>
          <spPr>
            <a:ln xmlns:a="http://schemas.openxmlformats.org/drawingml/2006/main">
              <a:prstDash val="solid"/>
            </a:ln>
          </spPr>
          <cat>
            <numRef>
              <f>'Relief Summary Dashboard'!$D$10:$D$13</f>
            </numRef>
          </cat>
          <val>
            <numRef>
              <f>'Relief Summary Dashboard'!$E$10:$E$13</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6</col>
      <colOff>0</colOff>
      <row>2</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6</col>
      <colOff>0</colOff>
      <row>19</row>
      <rowOff>0</rowOff>
    </from>
    <ext cx="360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14</col>
      <colOff>0</colOff>
      <row>19</row>
      <rowOff>0</rowOff>
    </from>
    <ext cx="3600000" cy="288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N14"/>
  <sheetViews>
    <sheetView workbookViewId="0">
      <pane ySplit="4" topLeftCell="A5" activePane="bottomLeft" state="frozen"/>
      <selection pane="bottomLeft" activeCell="A1" sqref="A1"/>
    </sheetView>
  </sheetViews>
  <sheetFormatPr baseColWidth="8" defaultRowHeight="15"/>
  <cols>
    <col width="18" customWidth="1" min="1" max="1"/>
    <col width="20" customWidth="1" min="2" max="2"/>
    <col width="26" customWidth="1" min="3" max="3"/>
    <col width="26" customWidth="1" min="4" max="4"/>
    <col width="12" customWidth="1" min="5" max="5"/>
    <col width="12" customWidth="1" min="6" max="6"/>
    <col width="16" customWidth="1" min="7" max="7"/>
    <col width="14" customWidth="1" min="8" max="8"/>
    <col width="16" customWidth="1" min="9" max="9"/>
    <col width="16" customWidth="1" min="10" max="10"/>
    <col width="10" customWidth="1" min="11" max="11"/>
    <col width="14" customWidth="1" min="12" max="12"/>
    <col width="13" customWidth="1" min="13" max="13"/>
    <col width="16" customWidth="1" min="14" max="14"/>
  </cols>
  <sheetData>
    <row r="1" ht="26" customHeight="1">
      <c r="A1" s="1" t="inlineStr">
        <is>
          <t>Third Level Tuition Fees Tax Relief Tracker (Ireland) — Section 473A TCA 1997</t>
        </is>
      </c>
    </row>
    <row r="2">
      <c r="A2" s="2" t="inlineStr">
        <is>
          <t>Tax year: 2026 | Relief rate: 20% | Fee cap per course: €7,000 | Disregard: €3,000 (full-time) / €1,500 (part-time)</t>
        </is>
      </c>
    </row>
    <row r="3"/>
    <row r="4">
      <c r="A4" s="3" t="inlineStr">
        <is>
          <t>Student Name</t>
        </is>
      </c>
      <c r="B4" s="3" t="inlineStr">
        <is>
          <t>Relationship to Claimant</t>
        </is>
      </c>
      <c r="C4" s="3" t="inlineStr">
        <is>
          <t>College / Institution</t>
        </is>
      </c>
      <c r="D4" s="3" t="inlineStr">
        <is>
          <t>Course Name</t>
        </is>
      </c>
      <c r="E4" s="3" t="inlineStr">
        <is>
          <t>Study Mode</t>
        </is>
      </c>
      <c r="F4" s="3" t="inlineStr">
        <is>
          <t>Academic Year</t>
        </is>
      </c>
      <c r="G4" s="3" t="inlineStr">
        <is>
          <t>Tuition Fees Paid (€)</t>
        </is>
      </c>
      <c r="H4" s="3" t="inlineStr">
        <is>
          <t>Fee Cap Applied (€)</t>
        </is>
      </c>
      <c r="I4" s="3" t="inlineStr">
        <is>
          <t>Disregard Amount (€)</t>
        </is>
      </c>
      <c r="J4" s="3" t="inlineStr">
        <is>
          <t>Net Qualifying Fees (€)</t>
        </is>
      </c>
      <c r="K4" s="3" t="inlineStr">
        <is>
          <t>Relief Rate</t>
        </is>
      </c>
      <c r="L4" s="3" t="inlineStr">
        <is>
          <t>Tax Relief Due (€)</t>
        </is>
      </c>
      <c r="M4" s="3" t="inlineStr">
        <is>
          <t>Date Claimed</t>
        </is>
      </c>
      <c r="N4" s="3" t="inlineStr">
        <is>
          <t>Status</t>
        </is>
      </c>
    </row>
    <row r="5">
      <c r="A5" s="4" t="inlineStr">
        <is>
          <t>Aoife Byrne</t>
        </is>
      </c>
      <c r="B5" s="4" t="inlineStr">
        <is>
          <t>Daughter</t>
        </is>
      </c>
      <c r="C5" s="4" t="inlineStr">
        <is>
          <t>University College Dublin</t>
        </is>
      </c>
      <c r="D5" s="4" t="inlineStr">
        <is>
          <t>BSc Computer Science</t>
        </is>
      </c>
      <c r="E5" s="5" t="inlineStr">
        <is>
          <t>Full-Time</t>
        </is>
      </c>
      <c r="F5" s="5" t="inlineStr">
        <is>
          <t>2026/2027</t>
        </is>
      </c>
      <c r="G5" s="6" t="n">
        <v>6500</v>
      </c>
      <c r="H5" s="7">
        <f>MIN(G5,7000)</f>
        <v/>
      </c>
      <c r="I5" s="7" t="n">
        <v>3000</v>
      </c>
      <c r="J5" s="7">
        <f>MAX(0,H5-I5)</f>
        <v/>
      </c>
      <c r="K5" s="8" t="n">
        <v>0.2</v>
      </c>
      <c r="L5" s="7">
        <f>ROUND(J5*K5,2)</f>
        <v/>
      </c>
      <c r="M5" s="5" t="inlineStr">
        <is>
          <t>05/09/2026</t>
        </is>
      </c>
      <c r="N5" s="5" t="inlineStr">
        <is>
          <t>Submitted</t>
        </is>
      </c>
    </row>
    <row r="6">
      <c r="A6" s="9" t="inlineStr">
        <is>
          <t>Cian Murphy</t>
        </is>
      </c>
      <c r="B6" s="9" t="inlineStr">
        <is>
          <t>Son</t>
        </is>
      </c>
      <c r="C6" s="9" t="inlineStr">
        <is>
          <t>University of Limerick</t>
        </is>
      </c>
      <c r="D6" s="9" t="inlineStr">
        <is>
          <t>BEng Mechanical Engineering</t>
        </is>
      </c>
      <c r="E6" s="10" t="inlineStr">
        <is>
          <t>Full-Time</t>
        </is>
      </c>
      <c r="F6" s="10" t="inlineStr">
        <is>
          <t>2026/2027</t>
        </is>
      </c>
      <c r="G6" s="6" t="n">
        <v>7800</v>
      </c>
      <c r="H6" s="11">
        <f>MIN(G6,7000)</f>
        <v/>
      </c>
      <c r="I6" s="11" t="n">
        <v>3000</v>
      </c>
      <c r="J6" s="11">
        <f>MAX(0,H6-I6)</f>
        <v/>
      </c>
      <c r="K6" s="12" t="n">
        <v>0.2</v>
      </c>
      <c r="L6" s="11">
        <f>ROUND(J6*K6,2)</f>
        <v/>
      </c>
      <c r="M6" s="10" t="inlineStr">
        <is>
          <t>10/09/2026</t>
        </is>
      </c>
      <c r="N6" s="10" t="inlineStr">
        <is>
          <t>Approved</t>
        </is>
      </c>
    </row>
    <row r="7">
      <c r="A7" s="4" t="inlineStr">
        <is>
          <t>Niamh O'Connor</t>
        </is>
      </c>
      <c r="B7" s="4" t="inlineStr">
        <is>
          <t>Self</t>
        </is>
      </c>
      <c r="C7" s="4" t="inlineStr">
        <is>
          <t>Dublin City University</t>
        </is>
      </c>
      <c r="D7" s="4" t="inlineStr">
        <is>
          <t>MSc Data Analytics</t>
        </is>
      </c>
      <c r="E7" s="5" t="inlineStr">
        <is>
          <t>Part-Time</t>
        </is>
      </c>
      <c r="F7" s="5" t="inlineStr">
        <is>
          <t>2026/2027</t>
        </is>
      </c>
      <c r="G7" s="6" t="n">
        <v>4200</v>
      </c>
      <c r="H7" s="7">
        <f>MIN(G7,7000)</f>
        <v/>
      </c>
      <c r="I7" s="7" t="n">
        <v>1500</v>
      </c>
      <c r="J7" s="7">
        <f>MAX(0,H7-I7)</f>
        <v/>
      </c>
      <c r="K7" s="8" t="n">
        <v>0.2</v>
      </c>
      <c r="L7" s="7">
        <f>ROUND(J7*K7,2)</f>
        <v/>
      </c>
      <c r="M7" s="5" t="inlineStr">
        <is>
          <t>01/10/2026</t>
        </is>
      </c>
      <c r="N7" s="5" t="inlineStr">
        <is>
          <t>Not Yet Claimed</t>
        </is>
      </c>
    </row>
    <row r="8">
      <c r="A8" s="9" t="inlineStr">
        <is>
          <t>Seán Kelly</t>
        </is>
      </c>
      <c r="B8" s="9" t="inlineStr">
        <is>
          <t>Son</t>
        </is>
      </c>
      <c r="C8" s="9" t="inlineStr">
        <is>
          <t>University College Cork</t>
        </is>
      </c>
      <c r="D8" s="9" t="inlineStr">
        <is>
          <t>BA Business Studies</t>
        </is>
      </c>
      <c r="E8" s="10" t="inlineStr">
        <is>
          <t>Full-Time</t>
        </is>
      </c>
      <c r="F8" s="10" t="inlineStr">
        <is>
          <t>2026/2027</t>
        </is>
      </c>
      <c r="G8" s="6" t="n">
        <v>5200</v>
      </c>
      <c r="H8" s="11">
        <f>MIN(G8,7000)</f>
        <v/>
      </c>
      <c r="I8" s="11" t="n">
        <v>3000</v>
      </c>
      <c r="J8" s="11">
        <f>MAX(0,H8-I8)</f>
        <v/>
      </c>
      <c r="K8" s="12" t="n">
        <v>0.2</v>
      </c>
      <c r="L8" s="11">
        <f>ROUND(J8*K8,2)</f>
        <v/>
      </c>
      <c r="M8" s="10" t="inlineStr">
        <is>
          <t>15/09/2026</t>
        </is>
      </c>
      <c r="N8" s="10" t="inlineStr">
        <is>
          <t>Paid</t>
        </is>
      </c>
    </row>
    <row r="9">
      <c r="A9" s="4" t="inlineStr">
        <is>
          <t>Saoirse Walsh</t>
        </is>
      </c>
      <c r="B9" s="4" t="inlineStr">
        <is>
          <t>Daughter</t>
        </is>
      </c>
      <c r="C9" s="4" t="inlineStr">
        <is>
          <t>NUI Galway</t>
        </is>
      </c>
      <c r="D9" s="4" t="inlineStr">
        <is>
          <t>BSc Nursing</t>
        </is>
      </c>
      <c r="E9" s="5" t="inlineStr">
        <is>
          <t>Full-Time</t>
        </is>
      </c>
      <c r="F9" s="5" t="inlineStr">
        <is>
          <t>2026/2027</t>
        </is>
      </c>
      <c r="G9" s="6" t="n">
        <v>3100</v>
      </c>
      <c r="H9" s="7">
        <f>MIN(G9,7000)</f>
        <v/>
      </c>
      <c r="I9" s="7" t="n">
        <v>3000</v>
      </c>
      <c r="J9" s="7">
        <f>MAX(0,H9-I9)</f>
        <v/>
      </c>
      <c r="K9" s="8" t="n">
        <v>0.2</v>
      </c>
      <c r="L9" s="7">
        <f>ROUND(J9*K9,2)</f>
        <v/>
      </c>
      <c r="M9" s="5" t="inlineStr">
        <is>
          <t>20/09/2026</t>
        </is>
      </c>
      <c r="N9" s="5" t="inlineStr">
        <is>
          <t>Submitted</t>
        </is>
      </c>
    </row>
    <row r="10">
      <c r="A10" s="9" t="inlineStr">
        <is>
          <t>Conor Doyle</t>
        </is>
      </c>
      <c r="B10" s="9" t="inlineStr">
        <is>
          <t>Self</t>
        </is>
      </c>
      <c r="C10" s="9" t="inlineStr">
        <is>
          <t>Technological University Dublin</t>
        </is>
      </c>
      <c r="D10" s="9" t="inlineStr">
        <is>
          <t>Higher Diploma in Accounting</t>
        </is>
      </c>
      <c r="E10" s="10" t="inlineStr">
        <is>
          <t>Part-Time</t>
        </is>
      </c>
      <c r="F10" s="10" t="inlineStr">
        <is>
          <t>2026/2027</t>
        </is>
      </c>
      <c r="G10" s="6" t="n">
        <v>2950</v>
      </c>
      <c r="H10" s="11">
        <f>MIN(G10,7000)</f>
        <v/>
      </c>
      <c r="I10" s="11" t="n">
        <v>1500</v>
      </c>
      <c r="J10" s="11">
        <f>MAX(0,H10-I10)</f>
        <v/>
      </c>
      <c r="K10" s="12" t="n">
        <v>0.2</v>
      </c>
      <c r="L10" s="11">
        <f>ROUND(J10*K10,2)</f>
        <v/>
      </c>
      <c r="M10" s="10" t="inlineStr"/>
      <c r="N10" s="10" t="inlineStr">
        <is>
          <t>Not Yet Claimed</t>
        </is>
      </c>
    </row>
    <row r="11">
      <c r="A11" s="4" t="inlineStr">
        <is>
          <t>Éabha Ryan</t>
        </is>
      </c>
      <c r="B11" s="4" t="inlineStr">
        <is>
          <t>Daughter</t>
        </is>
      </c>
      <c r="C11" s="4" t="inlineStr">
        <is>
          <t>Maynooth University</t>
        </is>
      </c>
      <c r="D11" s="4" t="inlineStr">
        <is>
          <t>BA Psychology</t>
        </is>
      </c>
      <c r="E11" s="5" t="inlineStr">
        <is>
          <t>Full-Time</t>
        </is>
      </c>
      <c r="F11" s="5" t="inlineStr">
        <is>
          <t>2026/2027</t>
        </is>
      </c>
      <c r="G11" s="6" t="n">
        <v>6900</v>
      </c>
      <c r="H11" s="7">
        <f>MIN(G11,7000)</f>
        <v/>
      </c>
      <c r="I11" s="7" t="n">
        <v>3000</v>
      </c>
      <c r="J11" s="7">
        <f>MAX(0,H11-I11)</f>
        <v/>
      </c>
      <c r="K11" s="8" t="n">
        <v>0.2</v>
      </c>
      <c r="L11" s="7">
        <f>ROUND(J11*K11,2)</f>
        <v/>
      </c>
      <c r="M11" s="5" t="inlineStr">
        <is>
          <t>12/09/2026</t>
        </is>
      </c>
      <c r="N11" s="5" t="inlineStr">
        <is>
          <t>Approved</t>
        </is>
      </c>
    </row>
    <row r="12">
      <c r="A12" s="9" t="inlineStr">
        <is>
          <t>Darragh Fitzgerald</t>
        </is>
      </c>
      <c r="B12" s="9" t="inlineStr">
        <is>
          <t>Son</t>
        </is>
      </c>
      <c r="C12" s="9" t="inlineStr">
        <is>
          <t>Waterford Institute of Technology</t>
        </is>
      </c>
      <c r="D12" s="9" t="inlineStr">
        <is>
          <t>BSc Quantity Surveying</t>
        </is>
      </c>
      <c r="E12" s="10" t="inlineStr">
        <is>
          <t>Full-Time</t>
        </is>
      </c>
      <c r="F12" s="10" t="inlineStr">
        <is>
          <t>2026/2027</t>
        </is>
      </c>
      <c r="G12" s="6" t="n">
        <v>5600</v>
      </c>
      <c r="H12" s="11">
        <f>MIN(G12,7000)</f>
        <v/>
      </c>
      <c r="I12" s="11" t="n">
        <v>3000</v>
      </c>
      <c r="J12" s="11">
        <f>MAX(0,H12-I12)</f>
        <v/>
      </c>
      <c r="K12" s="12" t="n">
        <v>0.2</v>
      </c>
      <c r="L12" s="11">
        <f>ROUND(J12*K12,2)</f>
        <v/>
      </c>
      <c r="M12" s="10" t="inlineStr">
        <is>
          <t>18/09/2026</t>
        </is>
      </c>
      <c r="N12" s="10" t="inlineStr">
        <is>
          <t>Submitted</t>
        </is>
      </c>
    </row>
    <row r="13">
      <c r="A13" s="4" t="inlineStr">
        <is>
          <t>Ciara Nolan</t>
        </is>
      </c>
      <c r="B13" s="4" t="inlineStr">
        <is>
          <t>Self</t>
        </is>
      </c>
      <c r="C13" s="4" t="inlineStr">
        <is>
          <t>Munster Technological University</t>
        </is>
      </c>
      <c r="D13" s="4" t="inlineStr">
        <is>
          <t>MSc Project Management</t>
        </is>
      </c>
      <c r="E13" s="5" t="inlineStr">
        <is>
          <t>Part-Time</t>
        </is>
      </c>
      <c r="F13" s="5" t="inlineStr">
        <is>
          <t>2026/2027</t>
        </is>
      </c>
      <c r="G13" s="6" t="n">
        <v>3800</v>
      </c>
      <c r="H13" s="7">
        <f>MIN(G13,7000)</f>
        <v/>
      </c>
      <c r="I13" s="7" t="n">
        <v>1500</v>
      </c>
      <c r="J13" s="7">
        <f>MAX(0,H13-I13)</f>
        <v/>
      </c>
      <c r="K13" s="8" t="n">
        <v>0.2</v>
      </c>
      <c r="L13" s="7">
        <f>ROUND(J13*K13,2)</f>
        <v/>
      </c>
      <c r="M13" s="5" t="inlineStr"/>
      <c r="N13" s="5" t="inlineStr">
        <is>
          <t>Not Yet Claimed</t>
        </is>
      </c>
    </row>
    <row r="14" ht="20" customHeight="1">
      <c r="A14" s="13" t="inlineStr">
        <is>
          <t>TOTAL</t>
        </is>
      </c>
      <c r="G14" s="15">
        <f>SUM(G5:G13)</f>
        <v/>
      </c>
      <c r="H14" s="15">
        <f>SUM(H5:H13)</f>
        <v/>
      </c>
      <c r="I14" s="15">
        <f>SUM(I5:I13)</f>
        <v/>
      </c>
      <c r="J14" s="15">
        <f>SUM(J5:J13)</f>
        <v/>
      </c>
      <c r="K14" s="14" t="n"/>
      <c r="L14" s="15">
        <f>SUM(L5:L13)</f>
        <v/>
      </c>
      <c r="M14" s="14" t="n"/>
      <c r="N14" s="14" t="n"/>
    </row>
  </sheetData>
  <mergeCells count="3">
    <mergeCell ref="A1:N1"/>
    <mergeCell ref="A2:N2"/>
    <mergeCell ref="A14:F14"/>
  </mergeCells>
  <conditionalFormatting sqref="N5:N13">
    <cfRule type="expression" priority="1" dxfId="0" stopIfTrue="1">
      <formula>N5="Paid"</formula>
    </cfRule>
    <cfRule type="expression" priority="2" dxfId="0" stopIfTrue="1">
      <formula>N5="Approved"</formula>
    </cfRule>
    <cfRule type="expression" priority="3" dxfId="1" stopIfTrue="1">
      <formula>N5="Not Yet Claimed"</formula>
    </cfRule>
    <cfRule type="expression" priority="4" dxfId="2" stopIfTrue="1">
      <formula>N5="Submitted"</formula>
    </cfRule>
  </conditionalFormatting>
  <dataValidations count="2">
    <dataValidation sqref="E5:E13" showErrorMessage="1" showInputMessage="1" allowBlank="1" type="list">
      <formula1>"Full-Time,Part-Time"</formula1>
    </dataValidation>
    <dataValidation sqref="N5:N13" showErrorMessage="1" showInputMessage="1" allowBlank="1" type="list">
      <formula1>"Not Yet Claimed,Submitted,Approved,Paid"</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26"/>
  <sheetViews>
    <sheetView workbookViewId="0">
      <selection activeCell="A1" sqref="A1"/>
    </sheetView>
  </sheetViews>
  <sheetFormatPr baseColWidth="8" defaultRowHeight="15"/>
  <cols>
    <col width="32" customWidth="1" min="1" max="1"/>
    <col width="18" customWidth="1" min="2" max="2"/>
    <col width="14" customWidth="1" min="3" max="3"/>
    <col width="14" customWidth="1" min="4" max="4"/>
    <col width="14" customWidth="1" min="5" max="5"/>
    <col width="14" customWidth="1" min="6" max="6"/>
    <col width="14" customWidth="1" min="7" max="7"/>
    <col width="14" customWidth="1" min="8" max="8"/>
  </cols>
  <sheetData>
    <row r="1" ht="24" customHeight="1">
      <c r="A1" s="16" t="inlineStr">
        <is>
          <t>Tuition Fees Tax Relief — Summary Dashboard</t>
        </is>
      </c>
    </row>
    <row r="2"/>
    <row r="3">
      <c r="A3" s="17" t="inlineStr">
        <is>
          <t>Key Metrics</t>
        </is>
      </c>
      <c r="D3" s="17" t="inlineStr">
        <is>
          <t>Study Mode Breakdown</t>
        </is>
      </c>
    </row>
    <row r="4">
      <c r="A4" s="4" t="inlineStr">
        <is>
          <t>Number of Students / Claims</t>
        </is>
      </c>
      <c r="B4" s="18">
        <f>COUNTA('Tax Relief Tracker'!A5:A13)</f>
        <v/>
      </c>
      <c r="D4" s="19" t="inlineStr">
        <is>
          <t>Study Mode</t>
        </is>
      </c>
      <c r="E4" s="19" t="inlineStr">
        <is>
          <t>Count</t>
        </is>
      </c>
    </row>
    <row r="5">
      <c r="A5" s="9" t="inlineStr">
        <is>
          <t>Total Tuition Fees Paid</t>
        </is>
      </c>
      <c r="B5" s="20">
        <f>SUM('Tax Relief Tracker'!G5:G13)</f>
        <v/>
      </c>
      <c r="D5" s="21" t="inlineStr">
        <is>
          <t>Full-Time</t>
        </is>
      </c>
      <c r="E5" s="22">
        <f>COUNTIF('Tax Relief Tracker'!E5:E13,"Full-Time")</f>
        <v/>
      </c>
    </row>
    <row r="6">
      <c r="A6" s="4" t="inlineStr">
        <is>
          <t>Total Qualifying Fees (after cap)</t>
        </is>
      </c>
      <c r="B6" s="20">
        <f>SUM('Tax Relief Tracker'!H5:H13)</f>
        <v/>
      </c>
      <c r="D6" s="21" t="inlineStr">
        <is>
          <t>Part-Time</t>
        </is>
      </c>
      <c r="E6" s="22">
        <f>COUNTIF('Tax Relief Tracker'!E5:E13,"Part-Time")</f>
        <v/>
      </c>
    </row>
    <row r="7">
      <c r="A7" s="9" t="inlineStr">
        <is>
          <t>Total Disregard Applied</t>
        </is>
      </c>
      <c r="B7" s="20">
        <f>SUM('Tax Relief Tracker'!I5:I13)</f>
        <v/>
      </c>
    </row>
    <row r="8">
      <c r="A8" s="4" t="inlineStr">
        <is>
          <t>Total Net Qualifying Fees</t>
        </is>
      </c>
      <c r="B8" s="20">
        <f>SUM('Tax Relief Tracker'!J5:J13)</f>
        <v/>
      </c>
      <c r="D8" s="17" t="inlineStr">
        <is>
          <t>Claim Status Breakdown</t>
        </is>
      </c>
    </row>
    <row r="9">
      <c r="A9" s="9" t="inlineStr">
        <is>
          <t>Total Tax Relief Due</t>
        </is>
      </c>
      <c r="B9" s="20">
        <f>SUM('Tax Relief Tracker'!L5:L13)</f>
        <v/>
      </c>
      <c r="D9" s="19" t="inlineStr">
        <is>
          <t>Status</t>
        </is>
      </c>
      <c r="E9" s="19" t="inlineStr">
        <is>
          <t>Count</t>
        </is>
      </c>
    </row>
    <row r="10">
      <c r="A10" s="4" t="inlineStr">
        <is>
          <t>Average Relief per Claim</t>
        </is>
      </c>
      <c r="B10" s="20">
        <f>IFERROR(AVERAGE('Tax Relief Tracker'!L5:L13),0)</f>
        <v/>
      </c>
      <c r="D10" s="21" t="inlineStr">
        <is>
          <t>Not Yet Claimed</t>
        </is>
      </c>
      <c r="E10" s="22">
        <f>COUNTIF('Tax Relief Tracker'!N5:N13,"Not Yet Claimed")</f>
        <v/>
      </c>
    </row>
    <row r="11">
      <c r="A11" s="9" t="inlineStr">
        <is>
          <t>Full-Time Claims</t>
        </is>
      </c>
      <c r="B11" s="18">
        <f>COUNTIF('Tax Relief Tracker'!E5:E13,"Full-Time")</f>
        <v/>
      </c>
      <c r="D11" s="21" t="inlineStr">
        <is>
          <t>Submitted</t>
        </is>
      </c>
      <c r="E11" s="22">
        <f>COUNTIF('Tax Relief Tracker'!N5:N13,"Submitted")</f>
        <v/>
      </c>
    </row>
    <row r="12">
      <c r="A12" s="4" t="inlineStr">
        <is>
          <t>Part-Time Claims</t>
        </is>
      </c>
      <c r="B12" s="18">
        <f>COUNTIF('Tax Relief Tracker'!E5:E13,"Part-Time")</f>
        <v/>
      </c>
      <c r="D12" s="21" t="inlineStr">
        <is>
          <t>Approved</t>
        </is>
      </c>
      <c r="E12" s="22">
        <f>COUNTIF('Tax Relief Tracker'!N5:N13,"Approved")</f>
        <v/>
      </c>
    </row>
    <row r="13">
      <c r="A13" s="9" t="inlineStr">
        <is>
          <t>Claims Not Yet Submitted</t>
        </is>
      </c>
      <c r="B13" s="18">
        <f>COUNTIF('Tax Relief Tracker'!N5:N13,"Not Yet Claimed")</f>
        <v/>
      </c>
      <c r="D13" s="21" t="inlineStr">
        <is>
          <t>Paid</t>
        </is>
      </c>
      <c r="E13" s="22">
        <f>COUNTIF('Tax Relief Tracker'!N5:N13,"Paid")</f>
        <v/>
      </c>
    </row>
    <row r="14"/>
    <row r="15"/>
    <row r="16">
      <c r="A16" s="17" t="inlineStr">
        <is>
          <t>Tax Relief Due by Student</t>
        </is>
      </c>
    </row>
    <row r="17">
      <c r="A17" s="23" t="inlineStr">
        <is>
          <t>Student</t>
        </is>
      </c>
      <c r="B17" s="23" t="inlineStr">
        <is>
          <t>Tax Relief Due (€)</t>
        </is>
      </c>
    </row>
    <row r="18">
      <c r="A18">
        <f>'Tax Relief Tracker'!A5</f>
        <v/>
      </c>
      <c r="B18" s="24">
        <f>'Tax Relief Tracker'!L5</f>
        <v/>
      </c>
    </row>
    <row r="19">
      <c r="A19">
        <f>'Tax Relief Tracker'!A6</f>
        <v/>
      </c>
      <c r="B19" s="24">
        <f>'Tax Relief Tracker'!L6</f>
        <v/>
      </c>
    </row>
    <row r="20">
      <c r="A20">
        <f>'Tax Relief Tracker'!A7</f>
        <v/>
      </c>
      <c r="B20" s="24">
        <f>'Tax Relief Tracker'!L7</f>
        <v/>
      </c>
    </row>
    <row r="21">
      <c r="A21">
        <f>'Tax Relief Tracker'!A8</f>
        <v/>
      </c>
      <c r="B21" s="24">
        <f>'Tax Relief Tracker'!L8</f>
        <v/>
      </c>
    </row>
    <row r="22">
      <c r="A22">
        <f>'Tax Relief Tracker'!A9</f>
        <v/>
      </c>
      <c r="B22" s="24">
        <f>'Tax Relief Tracker'!L9</f>
        <v/>
      </c>
    </row>
    <row r="23">
      <c r="A23">
        <f>'Tax Relief Tracker'!A10</f>
        <v/>
      </c>
      <c r="B23" s="24">
        <f>'Tax Relief Tracker'!L10</f>
        <v/>
      </c>
    </row>
    <row r="24">
      <c r="A24">
        <f>'Tax Relief Tracker'!A11</f>
        <v/>
      </c>
      <c r="B24" s="24">
        <f>'Tax Relief Tracker'!L11</f>
        <v/>
      </c>
    </row>
    <row r="25">
      <c r="A25">
        <f>'Tax Relief Tracker'!A12</f>
        <v/>
      </c>
      <c r="B25" s="24">
        <f>'Tax Relief Tracker'!L12</f>
        <v/>
      </c>
    </row>
    <row r="26">
      <c r="A26">
        <f>'Tax Relief Tracker'!A13</f>
        <v/>
      </c>
      <c r="B26" s="24">
        <f>'Tax Relief Tracker'!L13</f>
        <v/>
      </c>
    </row>
  </sheetData>
  <mergeCells count="5">
    <mergeCell ref="A1:H1"/>
    <mergeCell ref="A3:B3"/>
    <mergeCell ref="D3:E3"/>
    <mergeCell ref="D8:E8"/>
    <mergeCell ref="A16:B16"/>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4" customWidth="1" min="1" max="1"/>
    <col width="55" customWidth="1" min="2" max="2"/>
    <col width="30" customWidth="1" min="3" max="3"/>
  </cols>
  <sheetData>
    <row r="1" ht="24" customHeight="1">
      <c r="A1" s="16" t="inlineStr">
        <is>
          <t>Instructions — Tuition Fees Tax Relief Tracker</t>
        </is>
      </c>
    </row>
    <row r="2" ht="60" customHeight="1">
      <c r="A2" s="25" t="inlineStr">
        <is>
          <t>This workbook helps you track claims for Third Level Tuition Fees Tax Relief under Section 473A TCA 1997, as administered by the Irish Revenue Commissioners. Relief is given at the standard rate of tax (20%) on qualifying tuition fees, subject to a cap of €7,000 per course and a disregard amount that must be deducted before relief is calculated.</t>
        </is>
      </c>
    </row>
    <row r="3"/>
    <row r="4">
      <c r="A4" s="17" t="inlineStr">
        <is>
          <t>Tax Relief Tracker sheet</t>
        </is>
      </c>
    </row>
    <row r="5" ht="28" customHeight="1">
      <c r="A5" s="23" t="inlineStr">
        <is>
          <t>•</t>
        </is>
      </c>
      <c r="B5" s="26" t="inlineStr">
        <is>
          <t>Enter one row per student/course claim.</t>
        </is>
      </c>
    </row>
    <row r="6" ht="28" customHeight="1">
      <c r="A6" s="23" t="inlineStr">
        <is>
          <t>•</t>
        </is>
      </c>
      <c r="B6" s="26" t="inlineStr">
        <is>
          <t>Study Mode: choose Full-Time or Part-Time from the dropdown list.</t>
        </is>
      </c>
    </row>
    <row r="7" ht="28" customHeight="1">
      <c r="A7" s="23" t="inlineStr">
        <is>
          <t>•</t>
        </is>
      </c>
      <c r="B7" s="26" t="inlineStr">
        <is>
          <t>Tuition Fees Paid: enter the actual fees paid (pale yellow = editable input cell).</t>
        </is>
      </c>
    </row>
    <row r="8" ht="28" customHeight="1">
      <c r="A8" s="23" t="inlineStr">
        <is>
          <t>•</t>
        </is>
      </c>
      <c r="B8" s="26" t="inlineStr">
        <is>
          <t>Fee Cap Applied automatically limits qualifying fees to €7,000 per course.</t>
        </is>
      </c>
    </row>
    <row r="9" ht="28" customHeight="1">
      <c r="A9" s="23" t="inlineStr">
        <is>
          <t>•</t>
        </is>
      </c>
      <c r="B9" s="26" t="inlineStr">
        <is>
          <t>Disregard Amount: €3,000 for full-time students, €1,500 for part-time students (per Revenue rules, only one disregard normally applies per claim/family — adjust manually if you have multiple claims in the same year).</t>
        </is>
      </c>
    </row>
    <row r="10" ht="28" customHeight="1">
      <c r="A10" s="23" t="inlineStr">
        <is>
          <t>•</t>
        </is>
      </c>
      <c r="B10" s="26" t="inlineStr">
        <is>
          <t>Net Qualifying Fees = Fee Cap Applied minus Disregard Amount (never less than zero).</t>
        </is>
      </c>
    </row>
    <row r="11" ht="28" customHeight="1">
      <c r="A11" s="23" t="inlineStr">
        <is>
          <t>•</t>
        </is>
      </c>
      <c r="B11" s="26" t="inlineStr">
        <is>
          <t>Tax Relief Due = Net Qualifying Fees x 20% relief rate.</t>
        </is>
      </c>
    </row>
    <row r="12" ht="28" customHeight="1">
      <c r="A12" s="23" t="inlineStr">
        <is>
          <t>•</t>
        </is>
      </c>
      <c r="B12" s="26" t="inlineStr">
        <is>
          <t>Status: track progress using the dropdown (Not Yet Claimed, Submitted, Approved, Paid). Colours update automatically.</t>
        </is>
      </c>
    </row>
    <row r="13"/>
    <row r="14">
      <c r="A14" s="17" t="inlineStr">
        <is>
          <t>Relief Summary Dashboard sheet</t>
        </is>
      </c>
    </row>
    <row r="15" ht="28" customHeight="1">
      <c r="A15" s="23" t="inlineStr">
        <is>
          <t>•</t>
        </is>
      </c>
      <c r="B15" s="26" t="inlineStr">
        <is>
          <t>Key Metrics box totals fees paid, relief due, and claim counts automatically from the tracker sheet.</t>
        </is>
      </c>
    </row>
    <row r="16" ht="28" customHeight="1">
      <c r="A16" s="23" t="inlineStr">
        <is>
          <t>•</t>
        </is>
      </c>
      <c r="B16" s="26" t="inlineStr">
        <is>
          <t>Bar chart shows tax relief due per student for easy comparison.</t>
        </is>
      </c>
    </row>
    <row r="17" ht="28" customHeight="1">
      <c r="A17" s="23" t="inlineStr">
        <is>
          <t>•</t>
        </is>
      </c>
      <c r="B17" s="26" t="inlineStr">
        <is>
          <t>Pie charts show the split between full-time/part-time claims and claim status progress.</t>
        </is>
      </c>
    </row>
    <row r="18" ht="28" customHeight="1">
      <c r="A18" s="23" t="inlineStr">
        <is>
          <t>•</t>
        </is>
      </c>
      <c r="B18" s="26" t="inlineStr">
        <is>
          <t>All figures update automatically when you edit the Tax Relief Tracker sheet.</t>
        </is>
      </c>
    </row>
    <row r="19"/>
    <row r="20">
      <c r="A20" s="17" t="inlineStr">
        <is>
          <t>General notes</t>
        </is>
      </c>
    </row>
    <row r="21" ht="28" customHeight="1">
      <c r="A21" s="23" t="inlineStr">
        <is>
          <t>•</t>
        </is>
      </c>
      <c r="B21" s="26" t="inlineStr">
        <is>
          <t>Relief is claimed through Revenue's myAccount or ROS (Revenue Online Service), or via your annual Form 11/Form 12 tax return.</t>
        </is>
      </c>
    </row>
    <row r="22" ht="28" customHeight="1">
      <c r="A22" s="23" t="inlineStr">
        <is>
          <t>•</t>
        </is>
      </c>
      <c r="B22" s="26" t="inlineStr">
        <is>
          <t>Keep original fee invoices and college receipts as Revenue may request evidence.</t>
        </is>
      </c>
    </row>
    <row r="23" ht="28" customHeight="1">
      <c r="A23" s="23" t="inlineStr">
        <is>
          <t>•</t>
        </is>
      </c>
      <c r="B23" s="26" t="inlineStr">
        <is>
          <t>This tracker is a planning aid only and does not constitute tax advice — confirm figures with Revenue.ie or a qualified tax adviser.</t>
        </is>
      </c>
    </row>
  </sheetData>
  <mergeCells count="20">
    <mergeCell ref="A1:C1"/>
    <mergeCell ref="A2:C2"/>
    <mergeCell ref="A4:C4"/>
    <mergeCell ref="B5:C5"/>
    <mergeCell ref="B6:C6"/>
    <mergeCell ref="B7:C7"/>
    <mergeCell ref="B8:C8"/>
    <mergeCell ref="B9:C9"/>
    <mergeCell ref="B10:C10"/>
    <mergeCell ref="B11:C11"/>
    <mergeCell ref="B12:C12"/>
    <mergeCell ref="A14:C14"/>
    <mergeCell ref="B15:C15"/>
    <mergeCell ref="B16:C16"/>
    <mergeCell ref="B17:C17"/>
    <mergeCell ref="B18:C18"/>
    <mergeCell ref="A20:C20"/>
    <mergeCell ref="B21:C21"/>
    <mergeCell ref="B22:C22"/>
    <mergeCell ref="B23:C2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2026-07-14T11:15:22Z</dcterms:created>
  <dcterms:modified xmlns:dcterms="http://purl.org/dc/terms/" xmlns:xsi="http://www.w3.org/2001/XMLSchema-instance" xsi:type="dcterms:W3CDTF">2026-07-14T11:15:22Z</dcterms:modified>
</cp:coreProperties>
</file>