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bsistence Rates" sheetId="1" state="visible" r:id="rId1"/>
    <sheet xmlns:r="http://schemas.openxmlformats.org/officeDocument/2006/relationships" name="Summary" sheetId="2" state="visible" r:id="rId2"/>
    <sheet xmlns:r="http://schemas.openxmlformats.org/officeDocument/2006/relationships" name="Rates &amp; Rules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DD/MM/YYYY"/>
    <numFmt numFmtId="165" formatCode="HH:MM"/>
    <numFmt numFmtId="166" formatCode="&quot;€&quot;#,##0.00"/>
    <numFmt numFmtId="167" formatCode="0.0%"/>
  </numFmts>
  <fonts count="6">
    <font>
      <name val="Calibri"/>
      <family val="2"/>
      <color theme="1"/>
      <sz val="11"/>
      <scheme val="minor"/>
    </font>
    <font>
      <name val="Calibri"/>
      <b val="1"/>
      <color rgb="001E293B"/>
      <sz val="16"/>
    </font>
    <font>
      <name val="Calibri"/>
      <b val="1"/>
      <color rgb="00FFFFFF"/>
      <sz val="11"/>
    </font>
    <font>
      <name val="Calibri"/>
      <b val="1"/>
      <color rgb="001F2937"/>
      <sz val="10"/>
    </font>
    <font>
      <name val="Calibri"/>
      <b val="1"/>
      <color rgb="0016A34A"/>
      <sz val="10"/>
    </font>
    <font>
      <name val="Calibri"/>
      <color rgb="001F2937"/>
      <sz val="10"/>
    </font>
  </fonts>
  <fills count="8">
    <fill>
      <patternFill/>
    </fill>
    <fill>
      <patternFill patternType="gray125"/>
    </fill>
    <fill>
      <patternFill patternType="solid">
        <fgColor rgb="001E293B"/>
        <bgColor rgb="001E293B"/>
      </patternFill>
    </fill>
    <fill>
      <patternFill patternType="solid">
        <fgColor rgb="00F8FAFC"/>
        <bgColor rgb="00F8FAFC"/>
      </patternFill>
    </fill>
    <fill>
      <patternFill patternType="solid">
        <fgColor rgb="00FFFBEB"/>
        <bgColor rgb="00FFFBEB"/>
      </patternFill>
    </fill>
    <fill>
      <patternFill patternType="solid">
        <fgColor rgb="00FFFFFF"/>
        <bgColor rgb="00FFFFFF"/>
      </patternFill>
    </fill>
    <fill>
      <patternFill patternType="solid">
        <fgColor rgb="00F0FDFA"/>
        <bgColor rgb="00F0FDFA"/>
      </patternFill>
    </fill>
    <fill>
      <patternFill patternType="solid">
        <fgColor rgb="00C8102E"/>
        <bgColor rgb="00C8102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164" fontId="0" fillId="3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 wrapText="1"/>
    </xf>
    <xf numFmtId="165" fontId="0" fillId="4" borderId="1" applyAlignment="1" pivotButton="0" quotePrefix="0" xfId="0">
      <alignment horizontal="center" vertical="center" wrapText="1"/>
    </xf>
    <xf numFmtId="2" fontId="0" fillId="3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166" fontId="0" fillId="3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center" vertical="center" wrapText="1"/>
    </xf>
    <xf numFmtId="2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166" fontId="0" fillId="5" borderId="1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right"/>
    </xf>
    <xf numFmtId="166" fontId="4" fillId="6" borderId="1" pivotButton="0" quotePrefix="0" xfId="0"/>
    <xf numFmtId="0" fontId="1" fillId="0" borderId="0" pivotButton="0" quotePrefix="0" xfId="0"/>
    <xf numFmtId="0" fontId="2" fillId="7" borderId="0" pivotButton="0" quotePrefix="0" xfId="0"/>
    <xf numFmtId="0" fontId="0" fillId="7" borderId="0" pivotButton="0" quotePrefix="0" xfId="0"/>
    <xf numFmtId="0" fontId="3" fillId="3" borderId="1" pivotButton="0" quotePrefix="0" xfId="0"/>
    <xf numFmtId="166" fontId="4" fillId="4" borderId="1" pivotButton="0" quotePrefix="0" xfId="0"/>
    <xf numFmtId="0" fontId="3" fillId="5" borderId="1" pivotButton="0" quotePrefix="0" xfId="0"/>
    <xf numFmtId="1" fontId="4" fillId="4" borderId="1" pivotButton="0" quotePrefix="0" xfId="0"/>
    <xf numFmtId="167" fontId="4" fillId="4" borderId="1" pivotButton="0" quotePrefix="0" xfId="0"/>
    <xf numFmtId="0" fontId="2" fillId="2" borderId="0" pivotButton="0" quotePrefix="0" xfId="0"/>
    <xf numFmtId="0" fontId="0" fillId="3" borderId="1" pivotButton="0" quotePrefix="0" xfId="0"/>
    <xf numFmtId="0" fontId="0" fillId="5" borderId="1" pivotButton="0" quotePrefix="0" xfId="0"/>
    <xf numFmtId="166" fontId="0" fillId="3" borderId="1" pivotButton="0" quotePrefix="0" xfId="0"/>
    <xf numFmtId="166" fontId="0" fillId="5" borderId="1" pivotButton="0" quotePrefix="0" xfId="0"/>
    <xf numFmtId="0" fontId="5" fillId="0" borderId="0" applyAlignment="1" pivotButton="0" quotePrefix="0" xfId="0">
      <alignment horizontal="left" vertical="center" wrapText="1"/>
    </xf>
    <xf numFmtId="0" fontId="0" fillId="3" borderId="1" applyAlignment="1" pivotButton="0" quotePrefix="0" xfId="0">
      <alignment horizontal="left" vertical="center" wrapText="1"/>
    </xf>
    <xf numFmtId="0" fontId="0" fillId="5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  <xf numFmtId="164" fontId="0" fillId="3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166" fontId="0" fillId="3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center" vertical="center" wrapText="1"/>
    </xf>
    <xf numFmtId="166" fontId="0" fillId="5" borderId="1" applyAlignment="1" pivotButton="0" quotePrefix="0" xfId="0">
      <alignment horizontal="center" vertical="center" wrapText="1"/>
    </xf>
    <xf numFmtId="166" fontId="4" fillId="6" borderId="1" pivotButton="0" quotePrefix="0" xfId="0"/>
    <xf numFmtId="166" fontId="4" fillId="4" borderId="1" pivotButton="0" quotePrefix="0" xfId="0"/>
    <xf numFmtId="167" fontId="4" fillId="4" borderId="1" pivotButton="0" quotePrefix="0" xfId="0"/>
    <xf numFmtId="166" fontId="0" fillId="3" borderId="1" pivotButton="0" quotePrefix="0" xfId="0"/>
    <xf numFmtId="166" fontId="0" fillId="5" borderId="1" pivotButton="0" quotePrefix="0" xfId="0"/>
  </cellXfs>
  <cellStyles count="1">
    <cellStyle name="Normal" xfId="0" builtinId="0" hidden="0"/>
  </cellStyles>
  <dxfs count="2">
    <dxf>
      <font>
        <name val="Calibri"/>
        <b val="1"/>
        <color rgb="0016A34A"/>
        <sz val="10"/>
      </font>
      <fill>
        <patternFill patternType="solid">
          <fgColor rgb="00DCFCE7"/>
          <bgColor rgb="00DCFCE7"/>
        </patternFill>
      </fill>
    </dxf>
    <dxf>
      <font>
        <name val="Calibri"/>
        <b val="1"/>
        <color rgb="00DC2626"/>
        <sz val="10"/>
      </font>
      <fill>
        <patternFill patternType="solid">
          <fgColor rgb="00FEE2E2"/>
          <b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Claim Mix by Category</a:t>
            </a:r>
          </a:p>
        </rich>
      </tx>
    </title>
    <plotArea>
      <pieChart>
        <varyColors val="1"/>
        <ser>
          <idx val="0"/>
          <order val="0"/>
          <tx>
            <strRef>
              <f>'Summary'!B13</f>
            </strRef>
          </tx>
          <spPr>
            <a:ln xmlns:a="http://schemas.openxmlformats.org/drawingml/2006/main">
              <a:prstDash val="solid"/>
            </a:ln>
          </spPr>
          <cat>
            <numRef>
              <f>'Summary'!$A$14:$A$17</f>
            </numRef>
          </cat>
          <val>
            <numRef>
              <f>'Summary'!$B$14:$B$17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 Subsistence by Employee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'Summary'!B20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'Summary'!$A$21:$A$30</f>
            </numRef>
          </cat>
          <val>
            <numRef>
              <f>'Summary'!$B$21:$B$30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Employee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Euro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19</row>
      <rowOff>0</rowOff>
    </from>
    <ext cx="540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12" customWidth="1" min="3" max="3"/>
    <col width="15" customWidth="1" min="4" max="4"/>
    <col width="15" customWidth="1" min="5" max="5"/>
    <col width="14" customWidth="1" min="6" max="6"/>
    <col width="13" customWidth="1" min="7" max="7"/>
    <col width="13" customWidth="1" min="8" max="8"/>
    <col width="11" customWidth="1" min="9" max="9"/>
    <col width="11" customWidth="1" min="10" max="10"/>
    <col width="14" customWidth="1" min="11" max="11"/>
    <col width="16" customWidth="1" min="12" max="12"/>
    <col width="16" customWidth="1" min="13" max="13"/>
    <col width="14" customWidth="1" min="14" max="14"/>
    <col width="17" customWidth="1" min="15" max="15"/>
    <col width="14" customWidth="1" min="16" max="16"/>
    <col width="24" customWidth="1" min="17" max="17"/>
  </cols>
  <sheetData>
    <row r="1" ht="26" customHeight="1">
      <c r="A1" s="1" t="inlineStr">
        <is>
          <t>SUBSISTENCE ALLOWANCE DAY RATES TRACKER — IRELAND</t>
        </is>
      </c>
    </row>
    <row r="2">
      <c r="A2" s="2" t="inlineStr">
        <is>
          <t>Date</t>
        </is>
      </c>
      <c r="B2" s="2" t="inlineStr">
        <is>
          <t>Employee Name</t>
        </is>
      </c>
      <c r="C2" s="2" t="inlineStr">
        <is>
          <t>Team</t>
        </is>
      </c>
      <c r="D2" s="2" t="inlineStr">
        <is>
          <t>Location From</t>
        </is>
      </c>
      <c r="E2" s="2" t="inlineStr">
        <is>
          <t>Destination</t>
        </is>
      </c>
      <c r="F2" s="2" t="inlineStr">
        <is>
          <t>Journey Type</t>
        </is>
      </c>
      <c r="G2" s="2" t="inlineStr">
        <is>
          <t>Departure Time</t>
        </is>
      </c>
      <c r="H2" s="2" t="inlineStr">
        <is>
          <t>Return Time</t>
        </is>
      </c>
      <c r="I2" s="2" t="inlineStr">
        <is>
          <t>Hours Away</t>
        </is>
      </c>
      <c r="J2" s="2" t="inlineStr">
        <is>
          <t>Distance km</t>
        </is>
      </c>
      <c r="K2" s="2" t="inlineStr">
        <is>
          <t>Overnight? (Y/N)</t>
        </is>
      </c>
      <c r="L2" s="2" t="inlineStr">
        <is>
          <t>Day Rate Category</t>
        </is>
      </c>
      <c r="M2" s="2" t="inlineStr">
        <is>
          <t>Subsistence Rate (€)</t>
        </is>
      </c>
      <c r="N2" s="2" t="inlineStr">
        <is>
          <t>Total Claim (€)</t>
        </is>
      </c>
      <c r="O2" s="2" t="inlineStr">
        <is>
          <t>Receipt Required? (Y/N)</t>
        </is>
      </c>
      <c r="P2" s="2" t="inlineStr">
        <is>
          <t>Status</t>
        </is>
      </c>
      <c r="Q2" s="2" t="inlineStr">
        <is>
          <t>Notes</t>
        </is>
      </c>
    </row>
    <row r="3">
      <c r="A3" s="34" t="n">
        <v>46027</v>
      </c>
      <c r="B3" s="4" t="inlineStr">
        <is>
          <t>Aoife Byrne</t>
        </is>
      </c>
      <c r="C3" s="4" t="inlineStr">
        <is>
          <t>Sales</t>
        </is>
      </c>
      <c r="D3" s="4" t="inlineStr">
        <is>
          <t>Dublin</t>
        </is>
      </c>
      <c r="E3" s="4" t="inlineStr">
        <is>
          <t>Cork</t>
        </is>
      </c>
      <c r="F3" s="4" t="inlineStr">
        <is>
          <t>Client Meeting</t>
        </is>
      </c>
      <c r="G3" s="35" t="n">
        <v>0.3125</v>
      </c>
      <c r="H3" s="35" t="n">
        <v>0.7916666666666666</v>
      </c>
      <c r="I3" s="6">
        <f>IF(OR(G3="",H3=""),"",MOD(H3-G3,1)*24)</f>
        <v/>
      </c>
      <c r="J3" s="7" t="n">
        <v>260</v>
      </c>
      <c r="K3" s="7" t="inlineStr">
        <is>
          <t>N</t>
        </is>
      </c>
      <c r="L3" s="8">
        <f>IF(I3="","",IF(I3&lt;5,"No claim",IF(I3&lt;10,"5–10 hours",IF(I3&lt;24,"10+ hours","Overnight"))))</f>
        <v/>
      </c>
      <c r="M3" s="36">
        <f>IF(L3="No claim",0,IF(L3="5–10 hours",14.01,IF(L3="10+ hours",39.10,IF(K3="Y",195,0))))</f>
        <v/>
      </c>
      <c r="N3" s="36">
        <f>IF(M3="","",M3)</f>
        <v/>
      </c>
      <c r="O3" s="8">
        <f>IF(OR(L3="5–10 hours",L3="10+ hours"),"N","Y")</f>
        <v/>
      </c>
      <c r="P3" s="8">
        <f>IF(N3&gt;0,"Approved","Not claimable")</f>
        <v/>
      </c>
      <c r="Q3" s="4" t="inlineStr">
        <is>
          <t>Client site visit</t>
        </is>
      </c>
    </row>
    <row r="4">
      <c r="A4" s="37" t="n">
        <v>46028</v>
      </c>
      <c r="B4" s="4" t="inlineStr">
        <is>
          <t>Seán Murphy</t>
        </is>
      </c>
      <c r="C4" s="4" t="inlineStr">
        <is>
          <t>Operations</t>
        </is>
      </c>
      <c r="D4" s="4" t="inlineStr">
        <is>
          <t>Cork</t>
        </is>
      </c>
      <c r="E4" s="4" t="inlineStr">
        <is>
          <t>Galway</t>
        </is>
      </c>
      <c r="F4" s="4" t="inlineStr">
        <is>
          <t>Site Visit</t>
        </is>
      </c>
      <c r="G4" s="35" t="n">
        <v>0.3333333333333333</v>
      </c>
      <c r="H4" s="35" t="n">
        <v>0.9375</v>
      </c>
      <c r="I4" s="11">
        <f>IF(OR(G4="",H4=""),"",MOD(H4-G4,1)*24)</f>
        <v/>
      </c>
      <c r="J4" s="7" t="n">
        <v>210</v>
      </c>
      <c r="K4" s="7" t="inlineStr">
        <is>
          <t>Y</t>
        </is>
      </c>
      <c r="L4" s="12">
        <f>IF(I4="","",IF(I4&lt;5,"No claim",IF(I4&lt;10,"5–10 hours",IF(I4&lt;24,"10+ hours","Overnight"))))</f>
        <v/>
      </c>
      <c r="M4" s="38">
        <f>IF(L4="No claim",0,IF(L4="5–10 hours",14.01,IF(L4="10+ hours",39.10,IF(K4="Y",195,0))))</f>
        <v/>
      </c>
      <c r="N4" s="38">
        <f>IF(M4="","",M4)</f>
        <v/>
      </c>
      <c r="O4" s="12">
        <f>IF(OR(L4="5–10 hours",L4="10+ hours"),"N","Y")</f>
        <v/>
      </c>
      <c r="P4" s="12">
        <f>IF(N4&gt;0,"Approved","Not claimable")</f>
        <v/>
      </c>
      <c r="Q4" s="4" t="inlineStr">
        <is>
          <t>Overnight stay booked</t>
        </is>
      </c>
    </row>
    <row r="5">
      <c r="A5" s="34" t="n">
        <v>46029</v>
      </c>
      <c r="B5" s="4" t="inlineStr">
        <is>
          <t>Niamh Kelly</t>
        </is>
      </c>
      <c r="C5" s="4" t="inlineStr">
        <is>
          <t>Finance</t>
        </is>
      </c>
      <c r="D5" s="4" t="inlineStr">
        <is>
          <t>Dublin</t>
        </is>
      </c>
      <c r="E5" s="4" t="inlineStr">
        <is>
          <t>Limerick</t>
        </is>
      </c>
      <c r="F5" s="4" t="inlineStr">
        <is>
          <t>Audit</t>
        </is>
      </c>
      <c r="G5" s="35" t="n">
        <v>0.375</v>
      </c>
      <c r="H5" s="35" t="n">
        <v>0.5416666666666666</v>
      </c>
      <c r="I5" s="6">
        <f>IF(OR(G5="",H5=""),"",MOD(H5-G5,1)*24)</f>
        <v/>
      </c>
      <c r="J5" s="7" t="n">
        <v>200</v>
      </c>
      <c r="K5" s="7" t="inlineStr">
        <is>
          <t>N</t>
        </is>
      </c>
      <c r="L5" s="8">
        <f>IF(I5="","",IF(I5&lt;5,"No claim",IF(I5&lt;10,"5–10 hours",IF(I5&lt;24,"10+ hours","Overnight"))))</f>
        <v/>
      </c>
      <c r="M5" s="36">
        <f>IF(L5="No claim",0,IF(L5="5–10 hours",14.01,IF(L5="10+ hours",39.10,IF(K5="Y",195,0))))</f>
        <v/>
      </c>
      <c r="N5" s="36">
        <f>IF(M5="","",M5)</f>
        <v/>
      </c>
      <c r="O5" s="8">
        <f>IF(OR(L5="5–10 hours",L5="10+ hours"),"N","Y")</f>
        <v/>
      </c>
      <c r="P5" s="8">
        <f>IF(N5&gt;0,"Approved","Not claimable")</f>
        <v/>
      </c>
      <c r="Q5" s="4" t="inlineStr">
        <is>
          <t>Half-day audit visit</t>
        </is>
      </c>
    </row>
    <row r="6">
      <c r="A6" s="37" t="n">
        <v>46030</v>
      </c>
      <c r="B6" s="4" t="inlineStr">
        <is>
          <t>Cian Walsh</t>
        </is>
      </c>
      <c r="C6" s="4" t="inlineStr">
        <is>
          <t>Sales</t>
        </is>
      </c>
      <c r="D6" s="4" t="inlineStr">
        <is>
          <t>Dublin</t>
        </is>
      </c>
      <c r="E6" s="4" t="inlineStr">
        <is>
          <t>Waterford</t>
        </is>
      </c>
      <c r="F6" s="4" t="inlineStr">
        <is>
          <t>Client Meeting</t>
        </is>
      </c>
      <c r="G6" s="35" t="n">
        <v>0.2916666666666667</v>
      </c>
      <c r="H6" s="35" t="n">
        <v>0.625</v>
      </c>
      <c r="I6" s="11">
        <f>IF(OR(G6="",H6=""),"",MOD(H6-G6,1)*24)</f>
        <v/>
      </c>
      <c r="J6" s="7" t="n">
        <v>165</v>
      </c>
      <c r="K6" s="7" t="inlineStr">
        <is>
          <t>N</t>
        </is>
      </c>
      <c r="L6" s="12">
        <f>IF(I6="","",IF(I6&lt;5,"No claim",IF(I6&lt;10,"5–10 hours",IF(I6&lt;24,"10+ hours","Overnight"))))</f>
        <v/>
      </c>
      <c r="M6" s="38">
        <f>IF(L6="No claim",0,IF(L6="5–10 hours",14.01,IF(L6="10+ hours",39.10,IF(K6="Y",195,0))))</f>
        <v/>
      </c>
      <c r="N6" s="38">
        <f>IF(M6="","",M6)</f>
        <v/>
      </c>
      <c r="O6" s="12">
        <f>IF(OR(L6="5–10 hours",L6="10+ hours"),"N","Y")</f>
        <v/>
      </c>
      <c r="P6" s="12">
        <f>IF(N6&gt;0,"Approved","Not claimable")</f>
        <v/>
      </c>
      <c r="Q6" s="4" t="inlineStr">
        <is>
          <t>Client renewal meeting</t>
        </is>
      </c>
    </row>
    <row r="7">
      <c r="A7" s="34" t="n">
        <v>46031</v>
      </c>
      <c r="B7" s="4" t="inlineStr">
        <is>
          <t>Saoirse O'Connor</t>
        </is>
      </c>
      <c r="C7" s="4" t="inlineStr">
        <is>
          <t>IT</t>
        </is>
      </c>
      <c r="D7" s="4" t="inlineStr">
        <is>
          <t>Dublin</t>
        </is>
      </c>
      <c r="E7" s="4" t="inlineStr">
        <is>
          <t>Kilkenny</t>
        </is>
      </c>
      <c r="F7" s="4" t="inlineStr">
        <is>
          <t>Training</t>
        </is>
      </c>
      <c r="G7" s="35" t="n">
        <v>0.3541666666666667</v>
      </c>
      <c r="H7" s="35" t="n">
        <v>0.875</v>
      </c>
      <c r="I7" s="6">
        <f>IF(OR(G7="",H7=""),"",MOD(H7-G7,1)*24)</f>
        <v/>
      </c>
      <c r="J7" s="7" t="n">
        <v>130</v>
      </c>
      <c r="K7" s="7" t="inlineStr">
        <is>
          <t>N</t>
        </is>
      </c>
      <c r="L7" s="8">
        <f>IF(I7="","",IF(I7&lt;5,"No claim",IF(I7&lt;10,"5–10 hours",IF(I7&lt;24,"10+ hours","Overnight"))))</f>
        <v/>
      </c>
      <c r="M7" s="36">
        <f>IF(L7="No claim",0,IF(L7="5–10 hours",14.01,IF(L7="10+ hours",39.10,IF(K7="Y",195,0))))</f>
        <v/>
      </c>
      <c r="N7" s="36">
        <f>IF(M7="","",M7)</f>
        <v/>
      </c>
      <c r="O7" s="8">
        <f>IF(OR(L7="5–10 hours",L7="10+ hours"),"N","Y")</f>
        <v/>
      </c>
      <c r="P7" s="8">
        <f>IF(N7&gt;0,"Approved","Not claimable")</f>
        <v/>
      </c>
      <c r="Q7" s="4" t="inlineStr">
        <is>
          <t>Delivered staff training</t>
        </is>
      </c>
    </row>
    <row r="8">
      <c r="A8" s="37" t="n">
        <v>46032</v>
      </c>
      <c r="B8" s="4" t="inlineStr">
        <is>
          <t>Conor Brennan</t>
        </is>
      </c>
      <c r="C8" s="4" t="inlineStr">
        <is>
          <t>Operations</t>
        </is>
      </c>
      <c r="D8" s="4" t="inlineStr">
        <is>
          <t>Galway</t>
        </is>
      </c>
      <c r="E8" s="4" t="inlineStr">
        <is>
          <t>Sligo</t>
        </is>
      </c>
      <c r="F8" s="4" t="inlineStr">
        <is>
          <t>Site Visit</t>
        </is>
      </c>
      <c r="G8" s="35" t="n">
        <v>0.2916666666666667</v>
      </c>
      <c r="H8" s="35" t="n">
        <v>0.375</v>
      </c>
      <c r="I8" s="11">
        <f>IF(OR(G8="",H8=""),"",MOD(H8-G8,1)*24)</f>
        <v/>
      </c>
      <c r="J8" s="7" t="n">
        <v>145</v>
      </c>
      <c r="K8" s="7" t="inlineStr">
        <is>
          <t>Y</t>
        </is>
      </c>
      <c r="L8" s="12">
        <f>IF(I8="","",IF(I8&lt;5,"No claim",IF(I8&lt;10,"5–10 hours",IF(I8&lt;24,"10+ hours","Overnight"))))</f>
        <v/>
      </c>
      <c r="M8" s="38">
        <f>IF(L8="No claim",0,IF(L8="5–10 hours",14.01,IF(L8="10+ hours",39.10,IF(K8="Y",195,0))))</f>
        <v/>
      </c>
      <c r="N8" s="38">
        <f>IF(M8="","",M8)</f>
        <v/>
      </c>
      <c r="O8" s="12">
        <f>IF(OR(L8="5–10 hours",L8="10+ hours"),"N","Y")</f>
        <v/>
      </c>
      <c r="P8" s="12">
        <f>IF(N8&gt;0,"Approved","Not claimable")</f>
        <v/>
      </c>
      <c r="Q8" s="4" t="inlineStr">
        <is>
          <t>Overnight, return next morning</t>
        </is>
      </c>
    </row>
    <row r="9">
      <c r="A9" s="34" t="n">
        <v>46035</v>
      </c>
      <c r="B9" s="4" t="inlineStr">
        <is>
          <t>Ciara Ryan</t>
        </is>
      </c>
      <c r="C9" s="4" t="inlineStr">
        <is>
          <t>Sales</t>
        </is>
      </c>
      <c r="D9" s="4" t="inlineStr">
        <is>
          <t>Dublin</t>
        </is>
      </c>
      <c r="E9" s="4" t="inlineStr">
        <is>
          <t>Drogheda</t>
        </is>
      </c>
      <c r="F9" s="4" t="inlineStr">
        <is>
          <t>Client Meeting</t>
        </is>
      </c>
      <c r="G9" s="35" t="n">
        <v>0.375</v>
      </c>
      <c r="H9" s="35" t="n">
        <v>0.5</v>
      </c>
      <c r="I9" s="6">
        <f>IF(OR(G9="",H9=""),"",MOD(H9-G9,1)*24)</f>
        <v/>
      </c>
      <c r="J9" s="7" t="n">
        <v>55</v>
      </c>
      <c r="K9" s="7" t="inlineStr">
        <is>
          <t>N</t>
        </is>
      </c>
      <c r="L9" s="8">
        <f>IF(I9="","",IF(I9&lt;5,"No claim",IF(I9&lt;10,"5–10 hours",IF(I9&lt;24,"10+ hours","Overnight"))))</f>
        <v/>
      </c>
      <c r="M9" s="36">
        <f>IF(L9="No claim",0,IF(L9="5–10 hours",14.01,IF(L9="10+ hours",39.10,IF(K9="Y",195,0))))</f>
        <v/>
      </c>
      <c r="N9" s="36">
        <f>IF(M9="","",M9)</f>
        <v/>
      </c>
      <c r="O9" s="8">
        <f>IF(OR(L9="5–10 hours",L9="10+ hours"),"N","Y")</f>
        <v/>
      </c>
      <c r="P9" s="8">
        <f>IF(N9&gt;0,"Approved","Not claimable")</f>
        <v/>
      </c>
      <c r="Q9" s="4" t="inlineStr">
        <is>
          <t>Short client call-in</t>
        </is>
      </c>
    </row>
    <row r="10">
      <c r="A10" s="37" t="n">
        <v>46036</v>
      </c>
      <c r="B10" s="4" t="inlineStr">
        <is>
          <t>Oisín Doyle</t>
        </is>
      </c>
      <c r="C10" s="4" t="inlineStr">
        <is>
          <t>Finance</t>
        </is>
      </c>
      <c r="D10" s="4" t="inlineStr">
        <is>
          <t>Cork</t>
        </is>
      </c>
      <c r="E10" s="4" t="inlineStr">
        <is>
          <t>Dundalk</t>
        </is>
      </c>
      <c r="F10" s="4" t="inlineStr">
        <is>
          <t>Audit</t>
        </is>
      </c>
      <c r="G10" s="35" t="n">
        <v>0.2916666666666667</v>
      </c>
      <c r="H10" s="35" t="n">
        <v>0.8333333333333334</v>
      </c>
      <c r="I10" s="11">
        <f>IF(OR(G10="",H10=""),"",MOD(H10-G10,1)*24)</f>
        <v/>
      </c>
      <c r="J10" s="7" t="n">
        <v>385</v>
      </c>
      <c r="K10" s="7" t="inlineStr">
        <is>
          <t>N</t>
        </is>
      </c>
      <c r="L10" s="12">
        <f>IF(I10="","",IF(I10&lt;5,"No claim",IF(I10&lt;10,"5–10 hours",IF(I10&lt;24,"10+ hours","Overnight"))))</f>
        <v/>
      </c>
      <c r="M10" s="38">
        <f>IF(L10="No claim",0,IF(L10="5–10 hours",14.01,IF(L10="10+ hours",39.10,IF(K10="Y",195,0))))</f>
        <v/>
      </c>
      <c r="N10" s="38">
        <f>IF(M10="","",M10)</f>
        <v/>
      </c>
      <c r="O10" s="12">
        <f>IF(OR(L10="5–10 hours",L10="10+ hours"),"N","Y")</f>
        <v/>
      </c>
      <c r="P10" s="12">
        <f>IF(N10&gt;0,"Approved","Not claimable")</f>
        <v/>
      </c>
      <c r="Q10" s="4" t="inlineStr">
        <is>
          <t>Full-day audit visit</t>
        </is>
      </c>
    </row>
    <row r="11">
      <c r="A11" s="34" t="n">
        <v>46037</v>
      </c>
      <c r="B11" s="4" t="inlineStr">
        <is>
          <t>Róisín Hayes</t>
        </is>
      </c>
      <c r="C11" s="4" t="inlineStr">
        <is>
          <t>IT</t>
        </is>
      </c>
      <c r="D11" s="4" t="inlineStr">
        <is>
          <t>Dublin</t>
        </is>
      </c>
      <c r="E11" s="4" t="inlineStr">
        <is>
          <t>Wexford</t>
        </is>
      </c>
      <c r="F11" s="4" t="inlineStr">
        <is>
          <t>Training</t>
        </is>
      </c>
      <c r="G11" s="35" t="n">
        <v>0.3333333333333333</v>
      </c>
      <c r="H11" s="35" t="n">
        <v>0.6875</v>
      </c>
      <c r="I11" s="6">
        <f>IF(OR(G11="",H11=""),"",MOD(H11-G11,1)*24)</f>
        <v/>
      </c>
      <c r="J11" s="7" t="n">
        <v>145</v>
      </c>
      <c r="K11" s="7" t="inlineStr">
        <is>
          <t>N</t>
        </is>
      </c>
      <c r="L11" s="8">
        <f>IF(I11="","",IF(I11&lt;5,"No claim",IF(I11&lt;10,"5–10 hours",IF(I11&lt;24,"10+ hours","Overnight"))))</f>
        <v/>
      </c>
      <c r="M11" s="36">
        <f>IF(L11="No claim",0,IF(L11="5–10 hours",14.01,IF(L11="10+ hours",39.10,IF(K11="Y",195,0))))</f>
        <v/>
      </c>
      <c r="N11" s="36">
        <f>IF(M11="","",M11)</f>
        <v/>
      </c>
      <c r="O11" s="8">
        <f>IF(OR(L11="5–10 hours",L11="10+ hours"),"N","Y")</f>
        <v/>
      </c>
      <c r="P11" s="8">
        <f>IF(N11&gt;0,"Approved","Not claimable")</f>
        <v/>
      </c>
      <c r="Q11" s="4" t="inlineStr">
        <is>
          <t>Onsite systems training</t>
        </is>
      </c>
    </row>
    <row r="12">
      <c r="A12" s="37" t="n">
        <v>46038</v>
      </c>
      <c r="B12" s="4" t="inlineStr">
        <is>
          <t>Liam Byrne</t>
        </is>
      </c>
      <c r="C12" s="4" t="inlineStr">
        <is>
          <t>Operations</t>
        </is>
      </c>
      <c r="D12" s="4" t="inlineStr">
        <is>
          <t>Limerick</t>
        </is>
      </c>
      <c r="E12" s="4" t="inlineStr">
        <is>
          <t>Sligo</t>
        </is>
      </c>
      <c r="F12" s="4" t="inlineStr">
        <is>
          <t>Site Visit</t>
        </is>
      </c>
      <c r="G12" s="35" t="n">
        <v>0.3333333333333333</v>
      </c>
      <c r="H12" s="35" t="n">
        <v>0.4166666666666667</v>
      </c>
      <c r="I12" s="11">
        <f>IF(OR(G12="",H12=""),"",MOD(H12-G12,1)*24)</f>
        <v/>
      </c>
      <c r="J12" s="7" t="n">
        <v>175</v>
      </c>
      <c r="K12" s="7" t="inlineStr">
        <is>
          <t>Y</t>
        </is>
      </c>
      <c r="L12" s="12">
        <f>IF(I12="","",IF(I12&lt;5,"No claim",IF(I12&lt;10,"5–10 hours",IF(I12&lt;24,"10+ hours","Overnight"))))</f>
        <v/>
      </c>
      <c r="M12" s="38">
        <f>IF(L12="No claim",0,IF(L12="5–10 hours",14.01,IF(L12="10+ hours",39.10,IF(K12="Y",195,0))))</f>
        <v/>
      </c>
      <c r="N12" s="38">
        <f>IF(M12="","",M12)</f>
        <v/>
      </c>
      <c r="O12" s="12">
        <f>IF(OR(L12="5–10 hours",L12="10+ hours"),"N","Y")</f>
        <v/>
      </c>
      <c r="P12" s="12">
        <f>IF(N12&gt;0,"Approved","Not claimable")</f>
        <v/>
      </c>
      <c r="Q12" s="4" t="inlineStr">
        <is>
          <t>Overnight, return next morning</t>
        </is>
      </c>
    </row>
    <row r="13"/>
    <row r="14">
      <c r="M14" s="14" t="inlineStr">
        <is>
          <t>TOTALS →</t>
        </is>
      </c>
      <c r="N14" s="39">
        <f>SUM(N3:N12)</f>
        <v/>
      </c>
    </row>
  </sheetData>
  <mergeCells count="1">
    <mergeCell ref="A1:Q1"/>
  </mergeCells>
  <conditionalFormatting sqref="P3:P12">
    <cfRule type="expression" priority="1" dxfId="0" stopIfTrue="1">
      <formula>P3="Approved"</formula>
    </cfRule>
    <cfRule type="expression" priority="2" dxfId="1" stopIfTrue="1">
      <formula>P3="Not claimable"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0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4" customWidth="1" min="3" max="3"/>
    <col width="16" customWidth="1" min="4" max="4"/>
    <col width="16" customWidth="1" min="5" max="5"/>
    <col width="16" customWidth="1" min="6" max="6"/>
  </cols>
  <sheetData>
    <row r="1" ht="26" customHeight="1">
      <c r="A1" s="16" t="inlineStr">
        <is>
          <t>SUBSISTENCE CLAIMS — SUMMARY DASHBOARD</t>
        </is>
      </c>
    </row>
    <row r="2"/>
    <row r="3">
      <c r="A3" s="17" t="inlineStr">
        <is>
          <t>KEY PERFORMANCE INDICATORS</t>
        </is>
      </c>
    </row>
    <row r="4">
      <c r="A4" s="19" t="inlineStr">
        <is>
          <t>Total Claims (€)</t>
        </is>
      </c>
      <c r="B4" s="40">
        <f>SUM('Subsistence Rates'!N:N)</f>
        <v/>
      </c>
    </row>
    <row r="5">
      <c r="A5" s="21" t="inlineStr">
        <is>
          <t>Average Claim (€)</t>
        </is>
      </c>
      <c r="B5" s="40">
        <f>IFERROR(AVERAGE('Subsistence Rates'!N3:N12),0)</f>
        <v/>
      </c>
    </row>
    <row r="6">
      <c r="A6" s="19" t="inlineStr">
        <is>
          <t>Number of Approved Claims</t>
        </is>
      </c>
      <c r="B6" s="22">
        <f>COUNTIF('Subsistence Rates'!P:P,"Approved")</f>
        <v/>
      </c>
    </row>
    <row r="7">
      <c r="A7" s="21" t="inlineStr">
        <is>
          <t>Non-Claimable Trips</t>
        </is>
      </c>
      <c r="B7" s="22">
        <f>COUNTIF('Subsistence Rates'!P:P,"Not claimable")</f>
        <v/>
      </c>
    </row>
    <row r="8">
      <c r="A8" s="19" t="inlineStr">
        <is>
          <t>Total Overnight Claims</t>
        </is>
      </c>
      <c r="B8" s="22">
        <f>COUNTIF('Subsistence Rates'!L:L,"Overnight")</f>
        <v/>
      </c>
    </row>
    <row r="9">
      <c r="A9" s="21" t="inlineStr">
        <is>
          <t>Total 5–10 Hour Claims</t>
        </is>
      </c>
      <c r="B9" s="22">
        <f>COUNTIF('Subsistence Rates'!L:L,"5–10 hours")</f>
        <v/>
      </c>
    </row>
    <row r="10">
      <c r="A10" s="19" t="inlineStr">
        <is>
          <t>% Approved</t>
        </is>
      </c>
      <c r="B10" s="41">
        <f>IF(COUNTA('Subsistence Rates'!A3:A12)=0,"",COUNTIF('Subsistence Rates'!P:P,"Approved")/COUNTA('Subsistence Rates'!A3:A12))</f>
        <v/>
      </c>
    </row>
    <row r="11"/>
    <row r="12">
      <c r="A12" s="17" t="inlineStr">
        <is>
          <t>CLAIM MIX BY CATEGORY</t>
        </is>
      </c>
      <c r="B12" s="18" t="n"/>
    </row>
    <row r="13">
      <c r="A13" s="24" t="inlineStr">
        <is>
          <t>Category</t>
        </is>
      </c>
      <c r="B13" s="24" t="inlineStr">
        <is>
          <t>Count</t>
        </is>
      </c>
    </row>
    <row r="14">
      <c r="A14" s="25" t="inlineStr">
        <is>
          <t>No claim</t>
        </is>
      </c>
      <c r="B14" s="25">
        <f>COUNTIF('Subsistence Rates'!L:L,"No claim")</f>
        <v/>
      </c>
    </row>
    <row r="15">
      <c r="A15" s="26" t="inlineStr">
        <is>
          <t>5–10 hours</t>
        </is>
      </c>
      <c r="B15" s="26">
        <f>COUNTIF('Subsistence Rates'!L:L,"5–10 hours")</f>
        <v/>
      </c>
    </row>
    <row r="16">
      <c r="A16" s="25" t="inlineStr">
        <is>
          <t>10+ hours</t>
        </is>
      </c>
      <c r="B16" s="25">
        <f>COUNTIF('Subsistence Rates'!L:L,"10+ hours")</f>
        <v/>
      </c>
    </row>
    <row r="17">
      <c r="A17" s="26" t="inlineStr">
        <is>
          <t>Overnight</t>
        </is>
      </c>
      <c r="B17" s="26">
        <f>COUNTIF('Subsistence Rates'!L:L,"Overnight")</f>
        <v/>
      </c>
    </row>
    <row r="18"/>
    <row r="19">
      <c r="A19" s="17" t="inlineStr">
        <is>
          <t>TOTAL SUBSISTENCE BY EMPLOYEE</t>
        </is>
      </c>
      <c r="B19" s="18" t="n"/>
    </row>
    <row r="20">
      <c r="A20" s="24" t="inlineStr">
        <is>
          <t>Employee</t>
        </is>
      </c>
      <c r="B20" s="24" t="inlineStr">
        <is>
          <t>Total (€)</t>
        </is>
      </c>
    </row>
    <row r="21">
      <c r="A21" s="25" t="inlineStr">
        <is>
          <t>Aoife Byrne</t>
        </is>
      </c>
      <c r="B21" s="42">
        <f>SUMIF('Subsistence Rates'!B:B,A21,'Subsistence Rates'!N:N)</f>
        <v/>
      </c>
    </row>
    <row r="22">
      <c r="A22" s="26" t="inlineStr">
        <is>
          <t>Cian Walsh</t>
        </is>
      </c>
      <c r="B22" s="43">
        <f>SUMIF('Subsistence Rates'!B:B,A22,'Subsistence Rates'!N:N)</f>
        <v/>
      </c>
    </row>
    <row r="23">
      <c r="A23" s="25" t="inlineStr">
        <is>
          <t>Ciara Ryan</t>
        </is>
      </c>
      <c r="B23" s="42">
        <f>SUMIF('Subsistence Rates'!B:B,A23,'Subsistence Rates'!N:N)</f>
        <v/>
      </c>
    </row>
    <row r="24">
      <c r="A24" s="26" t="inlineStr">
        <is>
          <t>Conor Brennan</t>
        </is>
      </c>
      <c r="B24" s="43">
        <f>SUMIF('Subsistence Rates'!B:B,A24,'Subsistence Rates'!N:N)</f>
        <v/>
      </c>
    </row>
    <row r="25">
      <c r="A25" s="25" t="inlineStr">
        <is>
          <t>Liam Byrne</t>
        </is>
      </c>
      <c r="B25" s="42">
        <f>SUMIF('Subsistence Rates'!B:B,A25,'Subsistence Rates'!N:N)</f>
        <v/>
      </c>
    </row>
    <row r="26">
      <c r="A26" s="26" t="inlineStr">
        <is>
          <t>Niamh Kelly</t>
        </is>
      </c>
      <c r="B26" s="43">
        <f>SUMIF('Subsistence Rates'!B:B,A26,'Subsistence Rates'!N:N)</f>
        <v/>
      </c>
    </row>
    <row r="27">
      <c r="A27" s="25" t="inlineStr">
        <is>
          <t>Oisín Doyle</t>
        </is>
      </c>
      <c r="B27" s="42">
        <f>SUMIF('Subsistence Rates'!B:B,A27,'Subsistence Rates'!N:N)</f>
        <v/>
      </c>
    </row>
    <row r="28">
      <c r="A28" s="26" t="inlineStr">
        <is>
          <t>Róisín Hayes</t>
        </is>
      </c>
      <c r="B28" s="43">
        <f>SUMIF('Subsistence Rates'!B:B,A28,'Subsistence Rates'!N:N)</f>
        <v/>
      </c>
    </row>
    <row r="29">
      <c r="A29" s="25" t="inlineStr">
        <is>
          <t>Saoirse O'Connor</t>
        </is>
      </c>
      <c r="B29" s="42">
        <f>SUMIF('Subsistence Rates'!B:B,A29,'Subsistence Rates'!N:N)</f>
        <v/>
      </c>
    </row>
    <row r="30">
      <c r="A30" s="26" t="inlineStr">
        <is>
          <t>Seán Murphy</t>
        </is>
      </c>
      <c r="B30" s="43">
        <f>SUMIF('Subsistence Rates'!B:B,A30,'Subsistence Rates'!N:N)</f>
        <v/>
      </c>
    </row>
  </sheetData>
  <mergeCells count="2">
    <mergeCell ref="A1:F1"/>
    <mergeCell ref="A3:C3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6"/>
  <sheetViews>
    <sheetView workbookViewId="0">
      <selection activeCell="A1" sqref="A1"/>
    </sheetView>
  </sheetViews>
  <sheetFormatPr baseColWidth="8" defaultRowHeight="15"/>
  <cols>
    <col width="18" customWidth="1" min="1" max="1"/>
    <col width="38" customWidth="1" min="2" max="2"/>
    <col width="12" customWidth="1" min="3" max="3"/>
    <col width="42" customWidth="1" min="4" max="4"/>
  </cols>
  <sheetData>
    <row r="1" ht="26" customHeight="1">
      <c r="A1" s="16" t="inlineStr">
        <is>
          <t>SUBSISTENCE RATES &amp; RULES — IRELAND</t>
        </is>
      </c>
    </row>
    <row r="2"/>
    <row r="3">
      <c r="A3" s="17" t="inlineStr">
        <is>
          <t>INSTRUCTIONS</t>
        </is>
      </c>
      <c r="B3" s="18" t="n"/>
      <c r="C3" s="18" t="n"/>
      <c r="D3" s="18" t="n"/>
    </row>
    <row r="4">
      <c r="A4" s="29" t="inlineStr">
        <is>
          <t>• Enter journey times in 24-hour format (e.g. 14:30, not 2:30 PM).</t>
        </is>
      </c>
    </row>
    <row r="5">
      <c r="A5" s="29" t="inlineStr">
        <is>
          <t>• Enter dates in DD/MM/YYYY format.</t>
        </is>
      </c>
    </row>
    <row r="6">
      <c r="A6" s="29" t="inlineStr">
        <is>
          <t>• Only business travel should be claimed — normal home-to-office commuting is not eligible.</t>
        </is>
      </c>
    </row>
    <row r="7">
      <c r="A7" s="29" t="inlineStr">
        <is>
          <t>• Check company policy and Revenue guidance before payment is processed.</t>
        </is>
      </c>
    </row>
    <row r="8"/>
    <row r="9">
      <c r="A9" s="2" t="inlineStr">
        <is>
          <t>Category</t>
        </is>
      </c>
      <c r="B9" s="2" t="inlineStr">
        <is>
          <t>Threshold / Rule</t>
        </is>
      </c>
      <c r="C9" s="2" t="inlineStr">
        <is>
          <t>Rate (€)</t>
        </is>
      </c>
      <c r="D9" s="2" t="inlineStr">
        <is>
          <t>Notes</t>
        </is>
      </c>
    </row>
    <row r="10">
      <c r="A10" s="8" t="inlineStr">
        <is>
          <t>No claim</t>
        </is>
      </c>
      <c r="B10" s="30" t="inlineStr">
        <is>
          <t>Journey under 5 hours away from base</t>
        </is>
      </c>
      <c r="C10" s="36" t="n">
        <v>0</v>
      </c>
      <c r="D10" s="30" t="inlineStr">
        <is>
          <t>Not eligible for subsistence — travel too short.</t>
        </is>
      </c>
    </row>
    <row r="11">
      <c r="A11" s="12" t="inlineStr">
        <is>
          <t>5–10 hours</t>
        </is>
      </c>
      <c r="B11" s="31" t="inlineStr">
        <is>
          <t>Journey between 5 and 10 hours away from base</t>
        </is>
      </c>
      <c r="C11" s="38" t="n">
        <v>14.01</v>
      </c>
      <c r="D11" s="31" t="inlineStr">
        <is>
          <t>Standard day rate for qualifying travel.</t>
        </is>
      </c>
    </row>
    <row r="12">
      <c r="A12" s="8" t="inlineStr">
        <is>
          <t>10+ hours</t>
        </is>
      </c>
      <c r="B12" s="30" t="inlineStr">
        <is>
          <t>Journey of 10 hours or more, no overnight stay</t>
        </is>
      </c>
      <c r="C12" s="36" t="n">
        <v>39.1</v>
      </c>
      <c r="D12" s="30" t="inlineStr">
        <is>
          <t>Higher day rate applies for extended travel.</t>
        </is>
      </c>
    </row>
    <row r="13">
      <c r="A13" s="12" t="inlineStr">
        <is>
          <t>Overnight</t>
        </is>
      </c>
      <c r="B13" s="31" t="inlineStr">
        <is>
          <t>Journey requiring an overnight stay away from base</t>
        </is>
      </c>
      <c r="C13" s="38" t="n">
        <v>195</v>
      </c>
      <c r="D13" s="31" t="inlineStr">
        <is>
          <t>Covers hotel/subsistence per employer policy.</t>
        </is>
      </c>
    </row>
    <row r="14">
      <c r="A14" s="8" t="inlineStr">
        <is>
          <t>Receipts</t>
        </is>
      </c>
      <c r="B14" s="30" t="inlineStr">
        <is>
          <t>Receipts required where policy dictates</t>
        </is>
      </c>
      <c r="C14" s="36" t="n">
        <v>0</v>
      </c>
      <c r="D14" s="30" t="inlineStr">
        <is>
          <t>Retain VAT receipts for overnight/hotel expenses.</t>
        </is>
      </c>
    </row>
    <row r="15">
      <c r="A15" s="12" t="inlineStr">
        <is>
          <t>Claim policy</t>
        </is>
      </c>
      <c r="B15" s="31" t="inlineStr">
        <is>
          <t>Business travel only</t>
        </is>
      </c>
      <c r="C15" s="38" t="n">
        <v>0</v>
      </c>
      <c r="D15" s="31" t="inlineStr">
        <is>
          <t>Normal home-to-office commuting is never claimable.</t>
        </is>
      </c>
    </row>
    <row r="16">
      <c r="A16" s="8" t="inlineStr">
        <is>
          <t>Revenue guidance</t>
        </is>
      </c>
      <c r="B16" s="30" t="inlineStr">
        <is>
          <t>Align with Revenue Civil Service rates</t>
        </is>
      </c>
      <c r="C16" s="36" t="n">
        <v>0</v>
      </c>
      <c r="D16" s="30" t="inlineStr">
        <is>
          <t>Confirm current rates on revenue.ie before payment.</t>
        </is>
      </c>
    </row>
  </sheetData>
  <mergeCells count="5">
    <mergeCell ref="A1:D1"/>
    <mergeCell ref="A4:D4"/>
    <mergeCell ref="A5:D5"/>
    <mergeCell ref="A6:D6"/>
    <mergeCell ref="A7:D7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2" customWidth="1" min="1" max="1"/>
    <col width="90" customWidth="1" min="2" max="2"/>
  </cols>
  <sheetData>
    <row r="1" ht="26" customHeight="1">
      <c r="A1" s="16" t="inlineStr">
        <is>
          <t>HOW TO USE THIS WORKBOOK</t>
        </is>
      </c>
    </row>
    <row r="2"/>
    <row r="3">
      <c r="A3" s="24" t="inlineStr">
        <is>
          <t>Sheet</t>
        </is>
      </c>
      <c r="B3" s="24" t="inlineStr">
        <is>
          <t>Guidance</t>
        </is>
      </c>
    </row>
    <row r="4" ht="45" customHeight="1">
      <c r="A4" s="32" t="inlineStr">
        <is>
          <t>Subsistence Rates</t>
        </is>
      </c>
      <c r="B4" s="30" t="inlineStr">
        <is>
          <t>Main log of employee travel. Enter Date, Employee Name, Team, Location From, Destination, Journey Type, Departure Time, Return Time, Distance km, Overnight? (Y/N) and Notes. Hours Away, Day Rate Category, Subsistence Rate, Total Claim, Receipt Required? and Status are calculated automatically.</t>
        </is>
      </c>
    </row>
    <row r="5" ht="45" customHeight="1">
      <c r="A5" s="33" t="inlineStr">
        <is>
          <t>Summary</t>
        </is>
      </c>
      <c r="B5" s="31" t="inlineStr">
        <is>
          <t>Dashboard showing total claims, average claim, approved and non-claimable counts, and charts breaking down claims by category and by employee.</t>
        </is>
      </c>
    </row>
    <row r="6" ht="45" customHeight="1">
      <c r="A6" s="32" t="inlineStr">
        <is>
          <t>Rates &amp; Rules</t>
        </is>
      </c>
      <c r="B6" s="30" t="inlineStr">
        <is>
          <t>Reference table of Revenue-aligned day rate thresholds and rates, plus guidance notes on receipts and claim policy.</t>
        </is>
      </c>
    </row>
    <row r="7" ht="45" customHeight="1">
      <c r="A7" s="33" t="inlineStr">
        <is>
          <t>General</t>
        </is>
      </c>
      <c r="B7" s="31" t="inlineStr">
        <is>
          <t>Enter dates as DD/MM/YYYY and times in 24-hour format (e.g. 09:00, 17:30). Pale yellow cells are for manual entry — all other cells calculate automatically. Always confirm current rates with company policy and Revenue guidance before processing payment.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2026-07-01T23:31:43Z</dcterms:created>
  <dcterms:modified xmlns:dcterms="http://purl.org/dc/terms/" xmlns:xsi="http://www.w3.org/2001/XMLSchema-instance" xsi:type="dcterms:W3CDTF">2026-07-01T23:31:43Z</dcterms:modified>
</cp:coreProperties>
</file>