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Welfare Tally" sheetId="2" state="visible" r:id="rId2"/>
    <sheet xmlns:r="http://schemas.openxmlformats.org/officeDocument/2006/relationships" name="Summary Dashboard" sheetId="3" state="visible" r:id="rId3"/>
  </sheets>
  <definedNames/>
  <calcPr calcId="124519" fullCalcOnLoad="1"/>
</workbook>
</file>

<file path=xl/styles.xml><?xml version="1.0" encoding="utf-8"?>
<styleSheet xmlns="http://schemas.openxmlformats.org/spreadsheetml/2006/main">
  <numFmts count="4">
    <numFmt numFmtId="164" formatCode="DD/MM/YYYY"/>
    <numFmt numFmtId="165" formatCode="&quot;€&quot;#,##0.00"/>
    <numFmt numFmtId="166" formatCode="0.0%"/>
    <numFmt numFmtId="167" formatCode="#,##0.0"/>
  </numFmts>
  <fonts count="10">
    <font>
      <name val="Calibri"/>
      <family val="2"/>
      <color theme="1"/>
      <sz val="11"/>
      <scheme val="minor"/>
    </font>
    <font>
      <b val="1"/>
      <color rgb="001E293B"/>
      <sz val="14"/>
    </font>
    <font>
      <b val="1"/>
      <color rgb="00FFFFFF"/>
      <sz val="10"/>
    </font>
    <font>
      <color rgb="001E293B"/>
      <sz val="10"/>
    </font>
    <font>
      <b val="1"/>
      <color rgb="0016A34A"/>
    </font>
    <font>
      <b val="1"/>
      <color rgb="00DC2626"/>
    </font>
    <font>
      <b val="1"/>
      <color rgb="00FFFFFF"/>
      <sz val="11"/>
    </font>
    <font>
      <b val="1"/>
      <color rgb="001E293B"/>
    </font>
    <font>
      <i val="1"/>
      <sz val="9"/>
    </font>
    <font>
      <b val="1"/>
      <color rgb="00FFFFFF"/>
      <sz val="16"/>
    </font>
  </fonts>
  <fills count="10">
    <fill>
      <patternFill/>
    </fill>
    <fill>
      <patternFill patternType="gray125"/>
    </fill>
    <fill>
      <patternFill patternType="solid">
        <fgColor rgb="001E293B"/>
      </patternFill>
    </fill>
    <fill>
      <patternFill patternType="solid">
        <fgColor rgb="00FFFBEB"/>
      </patternFill>
    </fill>
    <fill>
      <patternFill patternType="solid">
        <fgColor rgb="00DCFCE7"/>
      </patternFill>
    </fill>
    <fill>
      <patternFill patternType="solid">
        <fgColor rgb="00FEE2E2"/>
      </patternFill>
    </fill>
    <fill>
      <patternFill patternType="solid">
        <fgColor rgb="000F766E"/>
      </patternFill>
    </fill>
    <fill>
      <patternFill patternType="solid">
        <fgColor rgb="00F8FAFC"/>
      </patternFill>
    </fill>
    <fill>
      <patternFill patternType="solid">
        <fgColor rgb="0014B8A6"/>
      </patternFill>
    </fill>
    <fill>
      <patternFill patternType="solid">
        <fgColor rgb="00C8102E"/>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6">
    <xf numFmtId="0" fontId="0" fillId="0" borderId="0" pivotButton="0" quotePrefix="0" xfId="0"/>
    <xf numFmtId="0" fontId="1" fillId="0" borderId="0" pivotButton="0" quotePrefix="0" xfId="0"/>
    <xf numFmtId="0" fontId="2" fillId="2" borderId="0" applyAlignment="1" pivotButton="0" quotePrefix="0" xfId="0">
      <alignment horizontal="left" vertical="center" wrapText="1"/>
    </xf>
    <xf numFmtId="0" fontId="3" fillId="0" borderId="0" applyAlignment="1" pivotButton="0" quotePrefix="0" xfId="0">
      <alignment horizontal="left" vertical="center" wrapText="1"/>
    </xf>
    <xf numFmtId="0" fontId="3" fillId="3" borderId="0" applyAlignment="1" pivotButton="0" quotePrefix="0" xfId="0">
      <alignment horizontal="left" vertical="center" wrapText="1"/>
    </xf>
    <xf numFmtId="0" fontId="4" fillId="4" borderId="0" applyAlignment="1" pivotButton="0" quotePrefix="0" xfId="0">
      <alignment horizontal="left" vertical="center" wrapText="1"/>
    </xf>
    <xf numFmtId="0" fontId="5" fillId="5" borderId="0" applyAlignment="1" pivotButton="0" quotePrefix="0" xfId="0">
      <alignment horizontal="left" vertical="center" wrapText="1"/>
    </xf>
    <xf numFmtId="0" fontId="6" fillId="6" borderId="1" applyAlignment="1" pivotButton="0" quotePrefix="0" xfId="0">
      <alignment horizontal="center" vertical="center" wrapText="1"/>
    </xf>
    <xf numFmtId="0" fontId="7" fillId="0" borderId="0" pivotButton="0" quotePrefix="0" xfId="0"/>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164"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5" fontId="0" fillId="0" borderId="1" applyAlignment="1" pivotButton="0" quotePrefix="0" xfId="0">
      <alignment horizontal="center" vertical="center" wrapText="1"/>
    </xf>
    <xf numFmtId="0" fontId="2" fillId="8" borderId="1" applyAlignment="1" pivotButton="0" quotePrefix="0" xfId="0">
      <alignment horizontal="center" vertical="center" wrapText="1"/>
    </xf>
    <xf numFmtId="165" fontId="0" fillId="7" borderId="1" applyAlignment="1" pivotButton="0" quotePrefix="0" xfId="0">
      <alignment horizontal="center" vertical="center" wrapText="1"/>
    </xf>
    <xf numFmtId="0" fontId="0" fillId="0" borderId="1" pivotButton="0" quotePrefix="0" xfId="0"/>
    <xf numFmtId="165" fontId="0" fillId="3" borderId="1" pivotButton="0" quotePrefix="0" xfId="0"/>
    <xf numFmtId="0" fontId="8" fillId="0" borderId="0" pivotButton="0" quotePrefix="0" xfId="0"/>
    <xf numFmtId="0" fontId="9" fillId="2" borderId="0" applyAlignment="1" pivotButton="0" quotePrefix="0" xfId="0">
      <alignment horizontal="center" vertical="center" wrapText="1"/>
    </xf>
    <xf numFmtId="0" fontId="0" fillId="2" borderId="0" pivotButton="0" quotePrefix="0" xfId="0"/>
    <xf numFmtId="0" fontId="2" fillId="9" borderId="0" pivotButton="0" quotePrefix="0" xfId="0"/>
    <xf numFmtId="0" fontId="7" fillId="3" borderId="1" applyAlignment="1" pivotButton="0" quotePrefix="0" xfId="0">
      <alignment horizontal="center" vertical="center" wrapText="1"/>
    </xf>
    <xf numFmtId="0" fontId="2" fillId="2" borderId="1" applyAlignment="1" pivotButton="0" quotePrefix="0" xfId="0">
      <alignment horizontal="left" vertical="center" wrapText="1"/>
    </xf>
    <xf numFmtId="1" fontId="7" fillId="0" borderId="1" applyAlignment="1" pivotButton="0" quotePrefix="0" xfId="0">
      <alignment horizontal="center" vertical="center" wrapText="1"/>
    </xf>
    <xf numFmtId="0" fontId="2" fillId="2" borderId="1" applyAlignment="1" pivotButton="0" quotePrefix="0" xfId="0">
      <alignment horizontal="center" vertical="center" wrapText="1"/>
    </xf>
    <xf numFmtId="1" fontId="4" fillId="0" borderId="1" applyAlignment="1" pivotButton="0" quotePrefix="0" xfId="0">
      <alignment horizontal="center" vertical="center" wrapText="1"/>
    </xf>
    <xf numFmtId="0" fontId="0" fillId="0" borderId="1" applyAlignment="1" pivotButton="0" quotePrefix="0" xfId="0">
      <alignment horizontal="left" vertical="center" wrapText="1"/>
    </xf>
    <xf numFmtId="0" fontId="0" fillId="0" borderId="1" applyAlignment="1" pivotButton="0" quotePrefix="0" xfId="0">
      <alignment horizontal="center" vertical="center" wrapText="1"/>
    </xf>
    <xf numFmtId="1" fontId="5" fillId="0" borderId="1" applyAlignment="1" pivotButton="0" quotePrefix="0" xfId="0">
      <alignment horizontal="center" vertical="center" wrapText="1"/>
    </xf>
    <xf numFmtId="3" fontId="7" fillId="0" borderId="1" applyAlignment="1" pivotButton="0" quotePrefix="0" xfId="0">
      <alignment horizontal="center" vertical="center" wrapText="1"/>
    </xf>
    <xf numFmtId="165" fontId="7" fillId="0" borderId="1" applyAlignment="1" pivotButton="0" quotePrefix="0" xfId="0">
      <alignment horizontal="center" vertical="center" wrapText="1"/>
    </xf>
    <xf numFmtId="166" fontId="4" fillId="0" borderId="1" applyAlignment="1" pivotButton="0" quotePrefix="0" xfId="0">
      <alignment horizontal="center" vertical="center" wrapText="1"/>
    </xf>
    <xf numFmtId="0" fontId="7" fillId="0" borderId="1" pivotButton="0" quotePrefix="0" xfId="0"/>
    <xf numFmtId="165" fontId="0" fillId="0" borderId="1" pivotButton="0" quotePrefix="0" xfId="0"/>
    <xf numFmtId="0" fontId="2" fillId="2" borderId="1" pivotButton="0" quotePrefix="0" xfId="0"/>
    <xf numFmtId="167" fontId="7" fillId="0" borderId="1" applyAlignment="1" pivotButton="0" quotePrefix="0" xfId="0">
      <alignment horizontal="center" vertical="center" wrapText="1"/>
    </xf>
    <xf numFmtId="164"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5" fontId="0" fillId="0" borderId="1" applyAlignment="1" pivotButton="0" quotePrefix="0" xfId="0">
      <alignment horizontal="center" vertical="center" wrapText="1"/>
    </xf>
    <xf numFmtId="165" fontId="0" fillId="7" borderId="1" applyAlignment="1" pivotButton="0" quotePrefix="0" xfId="0">
      <alignment horizontal="center" vertical="center" wrapText="1"/>
    </xf>
    <xf numFmtId="165" fontId="0" fillId="3" borderId="1" pivotButton="0" quotePrefix="0" xfId="0"/>
    <xf numFmtId="165" fontId="7" fillId="0" borderId="1" applyAlignment="1" pivotButton="0" quotePrefix="0" xfId="0">
      <alignment horizontal="center" vertical="center" wrapText="1"/>
    </xf>
    <xf numFmtId="166" fontId="4" fillId="0" borderId="1" applyAlignment="1" pivotButton="0" quotePrefix="0" xfId="0">
      <alignment horizontal="center" vertical="center" wrapText="1"/>
    </xf>
    <xf numFmtId="165" fontId="0" fillId="0" borderId="1" pivotButton="0" quotePrefix="0" xfId="0"/>
    <xf numFmtId="167" fontId="7" fillId="0" borderId="1" applyAlignment="1" pivotButton="0" quotePrefix="0" xfId="0">
      <alignment horizontal="center" vertical="center" wrapText="1"/>
    </xf>
  </cellXfs>
  <cellStyles count="1">
    <cellStyle name="Normal" xfId="0" builtinId="0" hidden="0"/>
  </cellStyles>
  <dxfs count="3">
    <dxf>
      <font>
        <b val="1"/>
        <color rgb="0016A34A"/>
      </font>
      <fill>
        <patternFill patternType="solid">
          <fgColor rgb="00DCFCE7"/>
        </patternFill>
      </fill>
    </dxf>
    <dxf>
      <font>
        <b val="1"/>
        <color rgb="00DC2626"/>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Estimated Support by Welfare Measure (€)</a:t>
            </a:r>
          </a:p>
        </rich>
      </tx>
    </title>
    <plotArea>
      <barChart>
        <barDir val="col"/>
        <grouping val="clustered"/>
        <ser>
          <idx val="0"/>
          <order val="0"/>
          <tx>
            <strRef>
              <f>'Summary Dashboard'!H5</f>
            </strRef>
          </tx>
          <spPr>
            <a:solidFill xmlns:a="http://schemas.openxmlformats.org/drawingml/2006/main">
              <a:srgbClr val="1E293B"/>
            </a:solidFill>
            <a:ln xmlns:a="http://schemas.openxmlformats.org/drawingml/2006/main">
              <a:prstDash val="solid"/>
            </a:ln>
          </spPr>
          <cat>
            <numRef>
              <f>'Summary Dashboard'!$E$6:$E$10</f>
            </numRef>
          </cat>
          <val>
            <numRef>
              <f>'Summary Dashboard'!$H$6:$H$10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Completed vs Planned / Overdue</a:t>
            </a:r>
          </a:p>
        </rich>
      </tx>
    </title>
    <plotArea>
      <pieChart>
        <varyColors val="1"/>
        <ser>
          <idx val="0"/>
          <order val="0"/>
          <spPr>
            <a:ln xmlns:a="http://schemas.openxmlformats.org/drawingml/2006/main">
              <a:prstDash val="solid"/>
            </a:ln>
          </spPr>
          <cat>
            <numRef>
              <f>'Summary Dashboard'!$B$19:$B$21</f>
            </numRef>
          </cat>
          <val>
            <numRef>
              <f>'Summary Dashboard'!$C$19:$C$21</f>
            </numRef>
          </val>
        </ser>
        <firstSliceAng val="0"/>
      </pie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Eligible Sheep by County</a:t>
            </a:r>
          </a:p>
        </rich>
      </tx>
    </title>
    <plotArea>
      <barChart>
        <barDir val="bar"/>
        <grouping val="clustered"/>
        <ser>
          <idx val="0"/>
          <order val="0"/>
          <spPr>
            <a:solidFill xmlns:a="http://schemas.openxmlformats.org/drawingml/2006/main">
              <a:srgbClr val="C8102E"/>
            </a:solidFill>
            <a:ln xmlns:a="http://schemas.openxmlformats.org/drawingml/2006/main">
              <a:prstDash val="solid"/>
            </a:ln>
          </spPr>
          <cat>
            <numRef>
              <f>'Summary Dashboard'!$E$19:$E$28</f>
            </numRef>
          </cat>
          <val>
            <numRef>
              <f>'Summary Dashboard'!$F$19:$F$28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col>
      <colOff>0</colOff>
      <row>24</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24</row>
      <rowOff>0</rowOff>
    </from>
    <ext cx="432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42</row>
      <rowOff>0</rowOff>
    </from>
    <ext cx="5760000" cy="36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WelfareTally" displayName="WelfareTally" ref="A2:S12" headerRowCount="1">
  <autoFilter ref="A2:S12"/>
  <tableColumns count="19">
    <tableColumn id="1" name="Record ID"/>
    <tableColumn id="2" name="Scheme Year"/>
    <tableColumn id="3" name="Holding / Flock ID"/>
    <tableColumn id="4" name="Farmer / Keeper"/>
    <tableColumn id="5" name="County"/>
    <tableColumn id="6" name="Townland / Location"/>
    <tableColumn id="7" name="Welfare Measure"/>
    <tableColumn id="8" name="Activity / Action"/>
    <tableColumn id="9" name="Planned Date"/>
    <tableColumn id="10" name="Completed Date"/>
    <tableColumn id="11" name="Eligible Sheep Count"/>
    <tableColumn id="12" name="Sheep Treated / Assessed"/>
    <tableColumn id="13" name="Unit Cost (€)"/>
    <tableColumn id="14" name="Claimed Rate per Sheep (€)"/>
    <tableColumn id="15" name="Estimated Support (€)"/>
    <tableColumn id="16" name="Completion Status"/>
    <tableColumn id="17" name="Evidence Held?"/>
    <tableColumn id="18" name="Follow-up Required?"/>
    <tableColumn id="19" name="Note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23"/>
  <sheetViews>
    <sheetView showGridLines="0" workbookViewId="0">
      <selection activeCell="A1" sqref="A1"/>
    </sheetView>
  </sheetViews>
  <sheetFormatPr baseColWidth="8" defaultRowHeight="15"/>
  <cols>
    <col width="4" customWidth="1" min="1" max="1"/>
    <col width="110" customWidth="1" min="2" max="2"/>
  </cols>
  <sheetData>
    <row r="1"/>
    <row r="2">
      <c r="B2" s="1" t="inlineStr">
        <is>
          <t>Sheep Welfare Scheme Tally – Ireland – Instructions</t>
        </is>
      </c>
    </row>
    <row r="3"/>
    <row r="4">
      <c r="B4" s="2" t="inlineStr">
        <is>
          <t>PURPOSE</t>
        </is>
      </c>
    </row>
    <row r="5">
      <c r="B5" s="3" t="inlineStr">
        <is>
          <t>This workbook is a farm-level management tally for recording and summarising Sheep Welfare Scheme activities for the 2026 scheme year. It is NOT an official Department of Agriculture, Food and the Marine (DAFM) application form and must not be submitted as one.</t>
        </is>
      </c>
    </row>
    <row r="6">
      <c r="B6" s="3" t="inlineStr"/>
    </row>
    <row r="7">
      <c r="B7" s="2" t="inlineStr">
        <is>
          <t>RECORDS TO RETAIN</t>
        </is>
      </c>
    </row>
    <row r="8">
      <c r="B8" s="3" t="inlineStr">
        <is>
          <t>Retain all supporting records: invoices, flock register, veterinary records, medicine purchase and administration records, ICBF reports where relevant, and all scheme documentation. These may be requested at inspection.</t>
        </is>
      </c>
    </row>
    <row r="9">
      <c r="B9" s="3" t="inlineStr"/>
    </row>
    <row r="10">
      <c r="B10" s="2" t="inlineStr">
        <is>
          <t>BEFORE YOU CLAIM</t>
        </is>
      </c>
    </row>
    <row r="11">
      <c r="B11" s="3" t="inlineStr">
        <is>
          <t>Confirm current scheme measures, eligibility conditions, closing dates and payment rates with DAFM or your agricultural adviser. The per-sheep rates shown in this workbook are configurable EXAMPLES ONLY and may not reflect the official 2026 rates.</t>
        </is>
      </c>
    </row>
    <row r="12">
      <c r="B12" s="3" t="inlineStr"/>
    </row>
    <row r="13">
      <c r="B13" s="2" t="inlineStr">
        <is>
          <t>TERMINOLOGY</t>
        </is>
      </c>
    </row>
    <row r="14">
      <c r="B14" s="3" t="inlineStr">
        <is>
          <t>Flock / holding: your sheep enterprise on the holding. Herd/flock number: your DAFM-issued flock identifier. ICBF: relevant for breeding and performance records. GLAS/TAMS: referenced only where applicable to your holding.</t>
        </is>
      </c>
    </row>
    <row r="15">
      <c r="B15" s="3" t="inlineStr"/>
    </row>
    <row r="16">
      <c r="B16" s="2" t="inlineStr">
        <is>
          <t>COLOUR LEGEND</t>
        </is>
      </c>
    </row>
    <row r="17">
      <c r="B17" s="4" t="inlineStr">
        <is>
          <t>Pale yellow cells = user inputs (enter your own data here).</t>
        </is>
      </c>
    </row>
    <row r="18">
      <c r="B18" s="2" t="inlineStr">
        <is>
          <t>Dark navy cells = headings and titles.</t>
        </is>
      </c>
    </row>
    <row r="19">
      <c r="B19" s="5" t="inlineStr">
        <is>
          <t>Green = completed / eligible.</t>
        </is>
      </c>
    </row>
    <row r="20">
      <c r="B20" s="6" t="inlineStr">
        <is>
          <t>Red = missing, overdue or requiring review.</t>
        </is>
      </c>
    </row>
    <row r="21">
      <c r="B21" s="3" t="inlineStr"/>
    </row>
    <row r="22">
      <c r="B22" s="2" t="inlineStr">
        <is>
          <t>DATES &amp; CURRENCY</t>
        </is>
      </c>
    </row>
    <row r="23">
      <c r="B23" s="3" t="inlineStr">
        <is>
          <t>Enter all dates as DD/MM/YYYY (Irish standard) and all currency values as EUR (€). Estimated support is calculated automatically for completed activities only.</t>
        </is>
      </c>
    </row>
  </sheetData>
  <mergeCells count="1">
    <mergeCell ref="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12"/>
  <sheetViews>
    <sheetView showGridLines="0" workbookViewId="0">
      <pane ySplit="2" topLeftCell="A3" activePane="bottomLeft" state="frozen"/>
      <selection pane="bottomLeft" activeCell="A1" sqref="A1"/>
    </sheetView>
  </sheetViews>
  <sheetFormatPr baseColWidth="8" defaultRowHeight="15"/>
  <cols>
    <col width="9" customWidth="1" min="1" max="1"/>
    <col width="11" customWidth="1" min="2" max="2"/>
    <col width="16" customWidth="1" min="3" max="3"/>
    <col width="18" customWidth="1" min="4" max="4"/>
    <col width="13" customWidth="1" min="5" max="5"/>
    <col width="18" customWidth="1" min="6" max="6"/>
    <col width="24" customWidth="1" min="7" max="7"/>
    <col width="34" customWidth="1" min="8" max="8"/>
    <col width="13" customWidth="1" min="9" max="9"/>
    <col width="14" customWidth="1" min="10" max="10"/>
    <col width="12" customWidth="1" min="11" max="11"/>
    <col width="13" customWidth="1" min="12" max="12"/>
    <col width="11" customWidth="1" min="13" max="13"/>
    <col width="13" customWidth="1" min="14" max="14"/>
    <col width="14" customWidth="1" min="15" max="15"/>
    <col width="14" customWidth="1" min="16" max="16"/>
    <col width="11" customWidth="1" min="17" max="17"/>
    <col width="12" customWidth="1" min="18" max="18"/>
    <col width="32" customWidth="1" min="19" max="19"/>
    <col width="26" customWidth="1" min="22" max="22"/>
    <col width="16" customWidth="1" min="23" max="23"/>
  </cols>
  <sheetData>
    <row r="1">
      <c r="A1" s="1" t="inlineStr">
        <is>
          <t>Sheep Welfare Scheme Tally – 2026 Scheme Year (management tally only – confirm rates with DAFM)</t>
        </is>
      </c>
    </row>
    <row r="2">
      <c r="A2" s="7" t="inlineStr">
        <is>
          <t>Record ID</t>
        </is>
      </c>
      <c r="B2" s="7" t="inlineStr">
        <is>
          <t>Scheme Year</t>
        </is>
      </c>
      <c r="C2" s="7" t="inlineStr">
        <is>
          <t>Holding / Flock ID</t>
        </is>
      </c>
      <c r="D2" s="7" t="inlineStr">
        <is>
          <t>Farmer / Keeper</t>
        </is>
      </c>
      <c r="E2" s="7" t="inlineStr">
        <is>
          <t>County</t>
        </is>
      </c>
      <c r="F2" s="7" t="inlineStr">
        <is>
          <t>Townland / Location</t>
        </is>
      </c>
      <c r="G2" s="7" t="inlineStr">
        <is>
          <t>Welfare Measure</t>
        </is>
      </c>
      <c r="H2" s="7" t="inlineStr">
        <is>
          <t>Activity / Action</t>
        </is>
      </c>
      <c r="I2" s="7" t="inlineStr">
        <is>
          <t>Planned Date</t>
        </is>
      </c>
      <c r="J2" s="7" t="inlineStr">
        <is>
          <t>Completed Date</t>
        </is>
      </c>
      <c r="K2" s="7" t="inlineStr">
        <is>
          <t>Eligible Sheep Count</t>
        </is>
      </c>
      <c r="L2" s="7" t="inlineStr">
        <is>
          <t>Sheep Treated / Assessed</t>
        </is>
      </c>
      <c r="M2" s="7" t="inlineStr">
        <is>
          <t>Unit Cost (€)</t>
        </is>
      </c>
      <c r="N2" s="7" t="inlineStr">
        <is>
          <t>Claimed Rate per Sheep (€)</t>
        </is>
      </c>
      <c r="O2" s="7" t="inlineStr">
        <is>
          <t>Estimated Support (€)</t>
        </is>
      </c>
      <c r="P2" s="7" t="inlineStr">
        <is>
          <t>Completion Status</t>
        </is>
      </c>
      <c r="Q2" s="7" t="inlineStr">
        <is>
          <t>Evidence Held?</t>
        </is>
      </c>
      <c r="R2" s="7" t="inlineStr">
        <is>
          <t>Follow-up Required?</t>
        </is>
      </c>
      <c r="S2" s="7" t="inlineStr">
        <is>
          <t>Notes</t>
        </is>
      </c>
      <c r="U2" s="8" t="inlineStr">
        <is>
          <t>Configurable Example Rates (examples only – confirm with DAFM)</t>
        </is>
      </c>
    </row>
    <row r="3">
      <c r="A3" s="9" t="n">
        <v>1</v>
      </c>
      <c r="B3" s="9" t="n">
        <v>2026</v>
      </c>
      <c r="C3" s="9" t="inlineStr">
        <is>
          <t>IE042200F</t>
        </is>
      </c>
      <c r="D3" s="10" t="inlineStr">
        <is>
          <t>Aoife Murphy</t>
        </is>
      </c>
      <c r="E3" s="10" t="inlineStr">
        <is>
          <t>Co. Cork</t>
        </is>
      </c>
      <c r="F3" s="10" t="inlineStr">
        <is>
          <t>Macroom</t>
        </is>
      </c>
      <c r="G3" s="9" t="inlineStr">
        <is>
          <t>Lameness</t>
        </is>
      </c>
      <c r="H3" s="10" t="inlineStr">
        <is>
          <t>Foot bathing and lameness inspection</t>
        </is>
      </c>
      <c r="I3" s="37" t="n">
        <v>46063</v>
      </c>
      <c r="J3" s="37" t="n">
        <v>46063</v>
      </c>
      <c r="K3" s="9" t="n">
        <v>220</v>
      </c>
      <c r="L3" s="9" t="n">
        <v>218</v>
      </c>
      <c r="M3" s="38" t="n">
        <v>2.1</v>
      </c>
      <c r="N3" s="39">
        <f>IFERROR(VLOOKUP(G3,$V$4:$W$8,2,FALSE),0)</f>
        <v/>
      </c>
      <c r="O3" s="39">
        <f>IF(P3="Completed",L3*N3,0)</f>
        <v/>
      </c>
      <c r="P3" s="9" t="inlineStr">
        <is>
          <t>Completed</t>
        </is>
      </c>
      <c r="Q3" s="9" t="inlineStr">
        <is>
          <t>Yes</t>
        </is>
      </c>
      <c r="R3" s="9" t="inlineStr">
        <is>
          <t>No</t>
        </is>
      </c>
      <c r="S3" s="10" t="inlineStr">
        <is>
          <t>All lame ewes treated</t>
        </is>
      </c>
      <c r="V3" s="14" t="inlineStr">
        <is>
          <t>Welfare Measure</t>
        </is>
      </c>
      <c r="W3" s="14" t="inlineStr">
        <is>
          <t>Rate per Sheep (€)</t>
        </is>
      </c>
    </row>
    <row r="4">
      <c r="A4" s="9" t="n">
        <v>2</v>
      </c>
      <c r="B4" s="9" t="n">
        <v>2026</v>
      </c>
      <c r="C4" s="9" t="inlineStr">
        <is>
          <t>IE042207F</t>
        </is>
      </c>
      <c r="D4" s="10" t="inlineStr">
        <is>
          <t>Seán O'Brien</t>
        </is>
      </c>
      <c r="E4" s="10" t="inlineStr">
        <is>
          <t>Co. Galway</t>
        </is>
      </c>
      <c r="F4" s="10" t="inlineStr">
        <is>
          <t>Tuam</t>
        </is>
      </c>
      <c r="G4" s="9" t="inlineStr">
        <is>
          <t>Parasite Control</t>
        </is>
      </c>
      <c r="H4" s="10" t="inlineStr">
        <is>
          <t>Faecal egg count and targeted dosing</t>
        </is>
      </c>
      <c r="I4" s="37" t="n">
        <v>46086</v>
      </c>
      <c r="J4" s="37" t="n">
        <v>46089</v>
      </c>
      <c r="K4" s="9" t="n">
        <v>310</v>
      </c>
      <c r="L4" s="9" t="n">
        <v>310</v>
      </c>
      <c r="M4" s="38" t="n">
        <v>1.45</v>
      </c>
      <c r="N4" s="40">
        <f>IFERROR(VLOOKUP(G4,$V$4:$W$8,2,FALSE),0)</f>
        <v/>
      </c>
      <c r="O4" s="40">
        <f>IF(P4="Completed",L4*N4,0)</f>
        <v/>
      </c>
      <c r="P4" s="9" t="inlineStr">
        <is>
          <t>Completed</t>
        </is>
      </c>
      <c r="Q4" s="9" t="inlineStr">
        <is>
          <t>Yes</t>
        </is>
      </c>
      <c r="R4" s="9" t="inlineStr">
        <is>
          <t>No</t>
        </is>
      </c>
      <c r="S4" s="10" t="inlineStr">
        <is>
          <t>FEC kit results filed</t>
        </is>
      </c>
      <c r="V4" s="16" t="inlineStr">
        <is>
          <t>Lameness</t>
        </is>
      </c>
      <c r="W4" s="41" t="n">
        <v>2.1</v>
      </c>
    </row>
    <row r="5">
      <c r="A5" s="9" t="n">
        <v>3</v>
      </c>
      <c r="B5" s="9" t="n">
        <v>2026</v>
      </c>
      <c r="C5" s="9" t="inlineStr">
        <is>
          <t>IE042214F</t>
        </is>
      </c>
      <c r="D5" s="10" t="inlineStr">
        <is>
          <t>Niamh Kelly</t>
        </is>
      </c>
      <c r="E5" s="10" t="inlineStr">
        <is>
          <t>Co. Donegal</t>
        </is>
      </c>
      <c r="F5" s="10" t="inlineStr">
        <is>
          <t>Ballybofey</t>
        </is>
      </c>
      <c r="G5" s="9" t="inlineStr">
        <is>
          <t>Mineral Supplementation</t>
        </is>
      </c>
      <c r="H5" s="10" t="inlineStr">
        <is>
          <t>Pre-lambing mineral buckets supplied</t>
        </is>
      </c>
      <c r="I5" s="37" t="n">
        <v>46042</v>
      </c>
      <c r="J5" s="37" t="n">
        <v>46042</v>
      </c>
      <c r="K5" s="9" t="n">
        <v>185</v>
      </c>
      <c r="L5" s="9" t="n">
        <v>185</v>
      </c>
      <c r="M5" s="38" t="n">
        <v>1.1</v>
      </c>
      <c r="N5" s="39">
        <f>IFERROR(VLOOKUP(G5,$V$4:$W$8,2,FALSE),0)</f>
        <v/>
      </c>
      <c r="O5" s="39">
        <f>IF(P5="Completed",L5*N5,0)</f>
        <v/>
      </c>
      <c r="P5" s="9" t="inlineStr">
        <is>
          <t>Completed</t>
        </is>
      </c>
      <c r="Q5" s="9" t="inlineStr">
        <is>
          <t>Yes</t>
        </is>
      </c>
      <c r="R5" s="9" t="inlineStr">
        <is>
          <t>No</t>
        </is>
      </c>
      <c r="S5" s="10" t="inlineStr">
        <is>
          <t>Invoices retained</t>
        </is>
      </c>
      <c r="V5" s="16" t="inlineStr">
        <is>
          <t>Mineral Supplementation</t>
        </is>
      </c>
      <c r="W5" s="41" t="n">
        <v>1.1</v>
      </c>
    </row>
    <row r="6">
      <c r="A6" s="9" t="n">
        <v>4</v>
      </c>
      <c r="B6" s="9" t="n">
        <v>2026</v>
      </c>
      <c r="C6" s="9" t="inlineStr">
        <is>
          <t>IE042221F</t>
        </is>
      </c>
      <c r="D6" s="10" t="inlineStr">
        <is>
          <t>Cian Byrne</t>
        </is>
      </c>
      <c r="E6" s="10" t="inlineStr">
        <is>
          <t>Co. Wicklow</t>
        </is>
      </c>
      <c r="F6" s="10" t="inlineStr">
        <is>
          <t>Baltinglass</t>
        </is>
      </c>
      <c r="G6" s="9" t="inlineStr">
        <is>
          <t>Clostridial Vaccination</t>
        </is>
      </c>
      <c r="H6" s="10" t="inlineStr">
        <is>
          <t>Heptavac booster for ewe flock</t>
        </is>
      </c>
      <c r="I6" s="37" t="n">
        <v>46081</v>
      </c>
      <c r="J6" s="37" t="n">
        <v>46083</v>
      </c>
      <c r="K6" s="9" t="n">
        <v>265</v>
      </c>
      <c r="L6" s="9" t="n">
        <v>260</v>
      </c>
      <c r="M6" s="38" t="n">
        <v>1.85</v>
      </c>
      <c r="N6" s="40">
        <f>IFERROR(VLOOKUP(G6,$V$4:$W$8,2,FALSE),0)</f>
        <v/>
      </c>
      <c r="O6" s="40">
        <f>IF(P6="Completed",L6*N6,0)</f>
        <v/>
      </c>
      <c r="P6" s="9" t="inlineStr">
        <is>
          <t>Completed</t>
        </is>
      </c>
      <c r="Q6" s="9" t="inlineStr">
        <is>
          <t>Yes</t>
        </is>
      </c>
      <c r="R6" s="9" t="inlineStr">
        <is>
          <t>No</t>
        </is>
      </c>
      <c r="S6" s="10" t="inlineStr">
        <is>
          <t>Vet record attached</t>
        </is>
      </c>
      <c r="V6" s="16" t="inlineStr">
        <is>
          <t>Parasite Control</t>
        </is>
      </c>
      <c r="W6" s="41" t="n">
        <v>1.45</v>
      </c>
    </row>
    <row r="7">
      <c r="A7" s="9" t="n">
        <v>5</v>
      </c>
      <c r="B7" s="9" t="n">
        <v>2026</v>
      </c>
      <c r="C7" s="9" t="inlineStr">
        <is>
          <t>IE042228F</t>
        </is>
      </c>
      <c r="D7" s="10" t="inlineStr">
        <is>
          <t>Saoirse Ryan</t>
        </is>
      </c>
      <c r="E7" s="10" t="inlineStr">
        <is>
          <t>Co. Tipperary</t>
        </is>
      </c>
      <c r="F7" s="10" t="inlineStr">
        <is>
          <t>Thurles</t>
        </is>
      </c>
      <c r="G7" s="9" t="inlineStr">
        <is>
          <t>Lameness</t>
        </is>
      </c>
      <c r="H7" s="10" t="inlineStr">
        <is>
          <t>Foot trimming demonstration day</t>
        </is>
      </c>
      <c r="I7" s="37" t="n">
        <v>46127</v>
      </c>
      <c r="J7" s="9" t="n"/>
      <c r="K7" s="9" t="n">
        <v>140</v>
      </c>
      <c r="L7" s="9" t="n">
        <v>0</v>
      </c>
      <c r="M7" s="38" t="n">
        <v>2.1</v>
      </c>
      <c r="N7" s="39">
        <f>IFERROR(VLOOKUP(G7,$V$4:$W$8,2,FALSE),0)</f>
        <v/>
      </c>
      <c r="O7" s="39">
        <f>IF(P7="Completed",L7*N7,0)</f>
        <v/>
      </c>
      <c r="P7" s="9" t="inlineStr">
        <is>
          <t>Planned</t>
        </is>
      </c>
      <c r="Q7" s="9" t="inlineStr">
        <is>
          <t>No</t>
        </is>
      </c>
      <c r="R7" s="9" t="inlineStr">
        <is>
          <t>Yes</t>
        </is>
      </c>
      <c r="S7" s="10" t="inlineStr">
        <is>
          <t>Awaiting contractor date</t>
        </is>
      </c>
      <c r="V7" s="16" t="inlineStr">
        <is>
          <t>Clostridial Vaccination</t>
        </is>
      </c>
      <c r="W7" s="41" t="n">
        <v>1.85</v>
      </c>
    </row>
    <row r="8">
      <c r="A8" s="9" t="n">
        <v>6</v>
      </c>
      <c r="B8" s="9" t="n">
        <v>2026</v>
      </c>
      <c r="C8" s="9" t="inlineStr">
        <is>
          <t>IE042235F</t>
        </is>
      </c>
      <c r="D8" s="10" t="inlineStr">
        <is>
          <t>Conor Walsh</t>
        </is>
      </c>
      <c r="E8" s="10" t="inlineStr">
        <is>
          <t>Co. Limerick</t>
        </is>
      </c>
      <c r="F8" s="10" t="inlineStr">
        <is>
          <t>Newcastle West</t>
        </is>
      </c>
      <c r="G8" s="9" t="inlineStr">
        <is>
          <t>Parasite Control</t>
        </is>
      </c>
      <c r="H8" s="10" t="inlineStr">
        <is>
          <t>Mid-season wormer rotation review</t>
        </is>
      </c>
      <c r="I8" s="37" t="n">
        <v>46193</v>
      </c>
      <c r="J8" s="9" t="n"/>
      <c r="K8" s="9" t="n">
        <v>420</v>
      </c>
      <c r="L8" s="9" t="n">
        <v>0</v>
      </c>
      <c r="M8" s="38" t="n">
        <v>1.45</v>
      </c>
      <c r="N8" s="40">
        <f>IFERROR(VLOOKUP(G8,$V$4:$W$8,2,FALSE),0)</f>
        <v/>
      </c>
      <c r="O8" s="40">
        <f>IF(P8="Completed",L8*N8,0)</f>
        <v/>
      </c>
      <c r="P8" s="9" t="inlineStr">
        <is>
          <t>Planned</t>
        </is>
      </c>
      <c r="Q8" s="9" t="inlineStr">
        <is>
          <t>No</t>
        </is>
      </c>
      <c r="R8" s="9" t="inlineStr">
        <is>
          <t>No</t>
        </is>
      </c>
      <c r="S8" s="10" t="inlineStr">
        <is>
          <t>Vet consult booked</t>
        </is>
      </c>
      <c r="V8" s="16" t="inlineStr">
        <is>
          <t>Other – confirm with DAFM</t>
        </is>
      </c>
      <c r="W8" s="41" t="n">
        <v>0.9</v>
      </c>
    </row>
    <row r="9">
      <c r="A9" s="9" t="n">
        <v>7</v>
      </c>
      <c r="B9" s="9" t="n">
        <v>2026</v>
      </c>
      <c r="C9" s="9" t="inlineStr">
        <is>
          <t>IE042242F</t>
        </is>
      </c>
      <c r="D9" s="10" t="inlineStr">
        <is>
          <t>Ciara Doyle</t>
        </is>
      </c>
      <c r="E9" s="10" t="inlineStr">
        <is>
          <t>Co. Wexford</t>
        </is>
      </c>
      <c r="F9" s="10" t="inlineStr">
        <is>
          <t>Enniscorthy</t>
        </is>
      </c>
      <c r="G9" s="9" t="inlineStr">
        <is>
          <t>Mineral Supplementation</t>
        </is>
      </c>
      <c r="H9" s="10" t="inlineStr">
        <is>
          <t>Cobalt and selenium bolus programme</t>
        </is>
      </c>
      <c r="I9" s="37" t="n">
        <v>46093</v>
      </c>
      <c r="J9" s="37" t="n">
        <v>46093</v>
      </c>
      <c r="K9" s="9" t="n">
        <v>160</v>
      </c>
      <c r="L9" s="9" t="n">
        <v>160</v>
      </c>
      <c r="M9" s="38" t="n">
        <v>1.1</v>
      </c>
      <c r="N9" s="39">
        <f>IFERROR(VLOOKUP(G9,$V$4:$W$8,2,FALSE),0)</f>
        <v/>
      </c>
      <c r="O9" s="39">
        <f>IF(P9="Completed",L9*N9,0)</f>
        <v/>
      </c>
      <c r="P9" s="9" t="inlineStr">
        <is>
          <t>Completed</t>
        </is>
      </c>
      <c r="Q9" s="9" t="inlineStr">
        <is>
          <t>No</t>
        </is>
      </c>
      <c r="R9" s="9" t="inlineStr">
        <is>
          <t>Yes</t>
        </is>
      </c>
      <c r="S9" s="10" t="inlineStr">
        <is>
          <t>Invoice missing – follow up</t>
        </is>
      </c>
    </row>
    <row r="10">
      <c r="A10" s="9" t="n">
        <v>8</v>
      </c>
      <c r="B10" s="9" t="n">
        <v>2026</v>
      </c>
      <c r="C10" s="9" t="inlineStr">
        <is>
          <t>IE042249F</t>
        </is>
      </c>
      <c r="D10" s="10" t="inlineStr">
        <is>
          <t>Oisín Nolan</t>
        </is>
      </c>
      <c r="E10" s="10" t="inlineStr">
        <is>
          <t>Co. Kilkenny</t>
        </is>
      </c>
      <c r="F10" s="10" t="inlineStr">
        <is>
          <t>Callan</t>
        </is>
      </c>
      <c r="G10" s="9" t="inlineStr">
        <is>
          <t>Clostridial Vaccination</t>
        </is>
      </c>
      <c r="H10" s="10" t="inlineStr">
        <is>
          <t>Lamb vaccination course (2 doses)</t>
        </is>
      </c>
      <c r="I10" s="37" t="n">
        <v>46037</v>
      </c>
      <c r="J10" s="9" t="n"/>
      <c r="K10" s="9" t="n">
        <v>95</v>
      </c>
      <c r="L10" s="9" t="n">
        <v>0</v>
      </c>
      <c r="M10" s="38" t="n">
        <v>1.85</v>
      </c>
      <c r="N10" s="40">
        <f>IFERROR(VLOOKUP(G10,$V$4:$W$8,2,FALSE),0)</f>
        <v/>
      </c>
      <c r="O10" s="40">
        <f>IF(P10="Completed",L10*N10,0)</f>
        <v/>
      </c>
      <c r="P10" s="9" t="inlineStr">
        <is>
          <t>Overdue</t>
        </is>
      </c>
      <c r="Q10" s="9" t="inlineStr">
        <is>
          <t>No</t>
        </is>
      </c>
      <c r="R10" s="9" t="inlineStr">
        <is>
          <t>Yes</t>
        </is>
      </c>
      <c r="S10" s="10" t="inlineStr">
        <is>
          <t>Overdue – reschedule urgently</t>
        </is>
      </c>
      <c r="U10" s="18" t="inlineStr">
        <is>
          <t>Note: the Completion Status column is set manually above. To drive it automatically from dates, replace it with:</t>
        </is>
      </c>
    </row>
    <row r="11">
      <c r="A11" s="9" t="n">
        <v>9</v>
      </c>
      <c r="B11" s="9" t="n">
        <v>2026</v>
      </c>
      <c r="C11" s="9" t="inlineStr">
        <is>
          <t>IE042256F</t>
        </is>
      </c>
      <c r="D11" s="10" t="inlineStr">
        <is>
          <t>Róisín McCarthy</t>
        </is>
      </c>
      <c r="E11" s="10" t="inlineStr">
        <is>
          <t>Co. Sligo</t>
        </is>
      </c>
      <c r="F11" s="10" t="inlineStr">
        <is>
          <t>Ballymote</t>
        </is>
      </c>
      <c r="G11" s="9" t="inlineStr">
        <is>
          <t>Lameness</t>
        </is>
      </c>
      <c r="H11" s="10" t="inlineStr">
        <is>
          <t>Footrot eradication programme</t>
        </is>
      </c>
      <c r="I11" s="37" t="n">
        <v>46150</v>
      </c>
      <c r="J11" s="37" t="n">
        <v>46151</v>
      </c>
      <c r="K11" s="9" t="n">
        <v>205</v>
      </c>
      <c r="L11" s="9" t="n">
        <v>203</v>
      </c>
      <c r="M11" s="38" t="n">
        <v>2.1</v>
      </c>
      <c r="N11" s="39">
        <f>IFERROR(VLOOKUP(G11,$V$4:$W$8,2,FALSE),0)</f>
        <v/>
      </c>
      <c r="O11" s="39">
        <f>IF(P11="Completed",L11*N11,0)</f>
        <v/>
      </c>
      <c r="P11" s="9" t="inlineStr">
        <is>
          <t>Completed</t>
        </is>
      </c>
      <c r="Q11" s="9" t="inlineStr">
        <is>
          <t>Yes</t>
        </is>
      </c>
      <c r="R11" s="9" t="inlineStr">
        <is>
          <t>No</t>
        </is>
      </c>
      <c r="S11" s="10" t="inlineStr">
        <is>
          <t>Quarterly check due</t>
        </is>
      </c>
      <c r="U11" s="18">
        <f>IF(J3&lt;&gt;"","Completed",IF(I3&lt;TODAY(),"Overdue","Planned"))</f>
        <v/>
      </c>
    </row>
    <row r="12">
      <c r="A12" s="9" t="n">
        <v>10</v>
      </c>
      <c r="B12" s="9" t="n">
        <v>2026</v>
      </c>
      <c r="C12" s="9" t="inlineStr">
        <is>
          <t>IE042263F</t>
        </is>
      </c>
      <c r="D12" s="10" t="inlineStr">
        <is>
          <t>Liam Kavanagh</t>
        </is>
      </c>
      <c r="E12" s="10" t="inlineStr">
        <is>
          <t>Co. Waterford</t>
        </is>
      </c>
      <c r="F12" s="10" t="inlineStr">
        <is>
          <t>Dungarvan</t>
        </is>
      </c>
      <c r="G12" s="9" t="inlineStr">
        <is>
          <t>Other – confirm with DAFM</t>
        </is>
      </c>
      <c r="H12" s="10" t="inlineStr">
        <is>
          <t>Shearing welfare assessment</t>
        </is>
      </c>
      <c r="I12" s="37" t="n">
        <v>46174</v>
      </c>
      <c r="J12" s="9" t="n"/>
      <c r="K12" s="9" t="n">
        <v>175</v>
      </c>
      <c r="L12" s="9" t="n">
        <v>0</v>
      </c>
      <c r="M12" s="38" t="n">
        <v>0.9</v>
      </c>
      <c r="N12" s="40">
        <f>IFERROR(VLOOKUP(G12,$V$4:$W$8,2,FALSE),0)</f>
        <v/>
      </c>
      <c r="O12" s="40">
        <f>IF(P12="Completed",L12*N12,0)</f>
        <v/>
      </c>
      <c r="P12" s="9" t="inlineStr">
        <is>
          <t>Planned</t>
        </is>
      </c>
      <c r="Q12" s="9" t="inlineStr">
        <is>
          <t>No</t>
        </is>
      </c>
      <c r="R12" s="9" t="inlineStr">
        <is>
          <t>No</t>
        </is>
      </c>
      <c r="S12" s="10" t="inlineStr">
        <is>
          <t>Confirm measure eligibility with DAFM</t>
        </is>
      </c>
    </row>
  </sheetData>
  <mergeCells count="1">
    <mergeCell ref="A1:S1"/>
  </mergeCells>
  <conditionalFormatting sqref="P3:P12">
    <cfRule type="expression" priority="1" dxfId="0" stopIfTrue="1">
      <formula>P3="Completed"</formula>
    </cfRule>
    <cfRule type="expression" priority="2" dxfId="1" stopIfTrue="1">
      <formula>P3="Overdue"</formula>
    </cfRule>
  </conditionalFormatting>
  <conditionalFormatting sqref="Q3:Q12">
    <cfRule type="expression" priority="3" dxfId="2" stopIfTrue="1">
      <formula>Q3="No"</formula>
    </cfRule>
  </conditionalFormatting>
  <conditionalFormatting sqref="L3:L12">
    <cfRule type="expression" priority="4" dxfId="1" stopIfTrue="1">
      <formula>L3&gt;K3</formula>
    </cfRule>
  </conditionalFormatting>
  <dataValidations count="4">
    <dataValidation sqref="G3:G12" showErrorMessage="1" showInputMessage="1" allowBlank="1" type="list">
      <formula1>"Lameness,Mineral Supplementation,Parasite Control,Clostridial Vaccination,Other – confirm with DAFM"</formula1>
    </dataValidation>
    <dataValidation sqref="P3:P12" showErrorMessage="1" showInputMessage="1" allowBlank="1" type="list">
      <formula1>"Planned,Completed,Overdue,Not Applicable"</formula1>
    </dataValidation>
    <dataValidation sqref="Q3:Q12" showErrorMessage="1" showInputMessage="1" allowBlank="1" type="list">
      <formula1>"Yes,No"</formula1>
    </dataValidation>
    <dataValidation sqref="R3:R12" showErrorMessage="1" showInputMessage="1" allowBlank="1" type="list">
      <formula1>"Yes,No"</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28"/>
  <sheetViews>
    <sheetView showGridLines="0" workbookViewId="0">
      <selection activeCell="A1" sqref="A1"/>
    </sheetView>
  </sheetViews>
  <sheetFormatPr baseColWidth="8" defaultRowHeight="15"/>
  <cols>
    <col width="28" customWidth="1" min="2" max="2"/>
    <col width="18" customWidth="1" min="3" max="3"/>
    <col width="28" customWidth="1" min="5" max="5"/>
    <col width="10" customWidth="1" min="6" max="6"/>
    <col width="14" customWidth="1" min="7" max="7"/>
    <col width="20" customWidth="1" min="8" max="8"/>
  </cols>
  <sheetData>
    <row r="1"/>
    <row r="2">
      <c r="B2" s="19" t="inlineStr">
        <is>
          <t>Sheep Welfare Scheme – Summary Dashboard</t>
        </is>
      </c>
    </row>
    <row r="3">
      <c r="B3" s="21" t="inlineStr">
        <is>
          <t>Selected Scheme Year</t>
        </is>
      </c>
      <c r="C3" s="22" t="n">
        <v>2026</v>
      </c>
    </row>
    <row r="4">
      <c r="E4" s="21" t="inlineStr">
        <is>
          <t>Measure Summary</t>
        </is>
      </c>
    </row>
    <row r="5">
      <c r="B5" s="23" t="inlineStr">
        <is>
          <t>Total Welfare Records</t>
        </is>
      </c>
      <c r="C5" s="24">
        <f>COUNTA('Welfare Tally'!A3:A12)</f>
        <v/>
      </c>
      <c r="E5" s="25" t="inlineStr">
        <is>
          <t>Welfare Measure</t>
        </is>
      </c>
      <c r="F5" s="25" t="inlineStr">
        <is>
          <t>Records</t>
        </is>
      </c>
      <c r="G5" s="25" t="inlineStr">
        <is>
          <t>Sheep Treated</t>
        </is>
      </c>
      <c r="H5" s="25" t="inlineStr">
        <is>
          <t>Estimated Support (€)</t>
        </is>
      </c>
    </row>
    <row r="6">
      <c r="B6" s="23" t="inlineStr">
        <is>
          <t>Completed Activities</t>
        </is>
      </c>
      <c r="C6" s="26">
        <f>COUNTIF('Welfare Tally'!P3:P12,"Completed")</f>
        <v/>
      </c>
      <c r="E6" s="27" t="inlineStr">
        <is>
          <t>Lameness</t>
        </is>
      </c>
      <c r="F6" s="28">
        <f>COUNTIF('Welfare Tally'!$G$3:$G$12,E6)</f>
        <v/>
      </c>
      <c r="G6" s="28">
        <f>SUMIF('Welfare Tally'!$G$3:$G$12,E6,'Welfare Tally'!$L$3:$L$12)</f>
        <v/>
      </c>
      <c r="H6" s="39">
        <f>SUMIF('Welfare Tally'!$G$3:$G$12,E6,'Welfare Tally'!$O$3:$O$12)</f>
        <v/>
      </c>
    </row>
    <row r="7">
      <c r="B7" s="23" t="inlineStr">
        <is>
          <t>Overdue Activities</t>
        </is>
      </c>
      <c r="C7" s="29">
        <f>COUNTIF('Welfare Tally'!P3:P12,"Overdue")</f>
        <v/>
      </c>
      <c r="E7" s="27" t="inlineStr">
        <is>
          <t>Mineral Supplementation</t>
        </is>
      </c>
      <c r="F7" s="28">
        <f>COUNTIF('Welfare Tally'!$G$3:$G$12,E7)</f>
        <v/>
      </c>
      <c r="G7" s="28">
        <f>SUMIF('Welfare Tally'!$G$3:$G$12,E7,'Welfare Tally'!$L$3:$L$12)</f>
        <v/>
      </c>
      <c r="H7" s="39">
        <f>SUMIF('Welfare Tally'!$G$3:$G$12,E7,'Welfare Tally'!$O$3:$O$12)</f>
        <v/>
      </c>
    </row>
    <row r="8">
      <c r="B8" s="23" t="inlineStr">
        <is>
          <t>Total Eligible Sheep</t>
        </is>
      </c>
      <c r="C8" s="30">
        <f>SUM('Welfare Tally'!K3:K12)</f>
        <v/>
      </c>
      <c r="E8" s="27" t="inlineStr">
        <is>
          <t>Parasite Control</t>
        </is>
      </c>
      <c r="F8" s="28">
        <f>COUNTIF('Welfare Tally'!$G$3:$G$12,E8)</f>
        <v/>
      </c>
      <c r="G8" s="28">
        <f>SUMIF('Welfare Tally'!$G$3:$G$12,E8,'Welfare Tally'!$L$3:$L$12)</f>
        <v/>
      </c>
      <c r="H8" s="39">
        <f>SUMIF('Welfare Tally'!$G$3:$G$12,E8,'Welfare Tally'!$O$3:$O$12)</f>
        <v/>
      </c>
    </row>
    <row r="9">
      <c r="B9" s="23" t="inlineStr">
        <is>
          <t>Sheep Treated / Assessed</t>
        </is>
      </c>
      <c r="C9" s="30">
        <f>SUM('Welfare Tally'!L3:L12)</f>
        <v/>
      </c>
      <c r="E9" s="27" t="inlineStr">
        <is>
          <t>Clostridial Vaccination</t>
        </is>
      </c>
      <c r="F9" s="28">
        <f>COUNTIF('Welfare Tally'!$G$3:$G$12,E9)</f>
        <v/>
      </c>
      <c r="G9" s="28">
        <f>SUMIF('Welfare Tally'!$G$3:$G$12,E9,'Welfare Tally'!$L$3:$L$12)</f>
        <v/>
      </c>
      <c r="H9" s="39">
        <f>SUMIF('Welfare Tally'!$G$3:$G$12,E9,'Welfare Tally'!$O$3:$O$12)</f>
        <v/>
      </c>
    </row>
    <row r="10">
      <c r="B10" s="23" t="inlineStr">
        <is>
          <t>Estimated Support (€)</t>
        </is>
      </c>
      <c r="C10" s="42">
        <f>SUM('Welfare Tally'!O3:O12)</f>
        <v/>
      </c>
      <c r="E10" s="27" t="inlineStr">
        <is>
          <t>Other – confirm with DAFM</t>
        </is>
      </c>
      <c r="F10" s="28">
        <f>COUNTIF('Welfare Tally'!$G$3:$G$12,E10)</f>
        <v/>
      </c>
      <c r="G10" s="28">
        <f>SUMIF('Welfare Tally'!$G$3:$G$12,E10,'Welfare Tally'!$L$3:$L$12)</f>
        <v/>
      </c>
      <c r="H10" s="39">
        <f>SUMIF('Welfare Tally'!$G$3:$G$12,E10,'Welfare Tally'!$O$3:$O$12)</f>
        <v/>
      </c>
    </row>
    <row r="11">
      <c r="B11" s="23" t="inlineStr">
        <is>
          <t>Completion Percentage</t>
        </is>
      </c>
      <c r="C11" s="43">
        <f>IFERROR(C6/C5,0)</f>
        <v/>
      </c>
      <c r="E11" s="33" t="inlineStr">
        <is>
          <t>Average Rate per Sheep (€)</t>
        </is>
      </c>
      <c r="F11" s="44">
        <f>IFERROR(AVERAGEIF('Welfare Tally'!N3:N12,"&gt;0"),0)</f>
        <v/>
      </c>
    </row>
    <row r="12">
      <c r="B12" s="23" t="inlineStr">
        <is>
          <t>Evidence Completion %</t>
        </is>
      </c>
      <c r="C12" s="43">
        <f>IFERROR(COUNTIF('Welfare Tally'!Q3:Q12,"Yes")/COUNTA('Welfare Tally'!A3:A12),0)</f>
        <v/>
      </c>
    </row>
    <row r="13"/>
    <row r="14"/>
    <row r="15">
      <c r="B15" s="35" t="inlineStr">
        <is>
          <t>Average Flock Size</t>
        </is>
      </c>
      <c r="C15" s="45">
        <f>IFERROR(AVERAGE('Welfare Tally'!K3:K12),0)</f>
        <v/>
      </c>
    </row>
    <row r="16"/>
    <row r="17"/>
    <row r="18">
      <c r="B18" s="21" t="inlineStr">
        <is>
          <t>Status Breakdown (chart data)</t>
        </is>
      </c>
      <c r="E18" s="21" t="inlineStr">
        <is>
          <t>Eligible Sheep by County (chart data)</t>
        </is>
      </c>
    </row>
    <row r="19">
      <c r="B19" s="16" t="inlineStr">
        <is>
          <t>Completed</t>
        </is>
      </c>
      <c r="C19" s="16">
        <f>COUNTIF('Welfare Tally'!$P$3:$P$12,B19)</f>
        <v/>
      </c>
      <c r="E19" s="16" t="inlineStr">
        <is>
          <t>Co. Cork</t>
        </is>
      </c>
      <c r="F19" s="16">
        <f>SUMIF('Welfare Tally'!$E$3:$E$12,E19,'Welfare Tally'!$K$3:$K$12)</f>
        <v/>
      </c>
    </row>
    <row r="20">
      <c r="B20" s="16" t="inlineStr">
        <is>
          <t>Planned</t>
        </is>
      </c>
      <c r="C20" s="16">
        <f>COUNTIF('Welfare Tally'!$P$3:$P$12,B20)</f>
        <v/>
      </c>
      <c r="E20" s="16" t="inlineStr">
        <is>
          <t>Co. Galway</t>
        </is>
      </c>
      <c r="F20" s="16">
        <f>SUMIF('Welfare Tally'!$E$3:$E$12,E20,'Welfare Tally'!$K$3:$K$12)</f>
        <v/>
      </c>
    </row>
    <row r="21">
      <c r="B21" s="16" t="inlineStr">
        <is>
          <t>Overdue</t>
        </is>
      </c>
      <c r="C21" s="16">
        <f>COUNTIF('Welfare Tally'!$P$3:$P$12,B21)</f>
        <v/>
      </c>
      <c r="E21" s="16" t="inlineStr">
        <is>
          <t>Co. Donegal</t>
        </is>
      </c>
      <c r="F21" s="16">
        <f>SUMIF('Welfare Tally'!$E$3:$E$12,E21,'Welfare Tally'!$K$3:$K$12)</f>
        <v/>
      </c>
    </row>
    <row r="22">
      <c r="E22" s="16" t="inlineStr">
        <is>
          <t>Co. Wicklow</t>
        </is>
      </c>
      <c r="F22" s="16">
        <f>SUMIF('Welfare Tally'!$E$3:$E$12,E22,'Welfare Tally'!$K$3:$K$12)</f>
        <v/>
      </c>
    </row>
    <row r="23">
      <c r="E23" s="16" t="inlineStr">
        <is>
          <t>Co. Tipperary</t>
        </is>
      </c>
      <c r="F23" s="16">
        <f>SUMIF('Welfare Tally'!$E$3:$E$12,E23,'Welfare Tally'!$K$3:$K$12)</f>
        <v/>
      </c>
    </row>
    <row r="24">
      <c r="E24" s="16" t="inlineStr">
        <is>
          <t>Co. Limerick</t>
        </is>
      </c>
      <c r="F24" s="16">
        <f>SUMIF('Welfare Tally'!$E$3:$E$12,E24,'Welfare Tally'!$K$3:$K$12)</f>
        <v/>
      </c>
    </row>
    <row r="25">
      <c r="E25" s="16" t="inlineStr">
        <is>
          <t>Co. Wexford</t>
        </is>
      </c>
      <c r="F25" s="16">
        <f>SUMIF('Welfare Tally'!$E$3:$E$12,E25,'Welfare Tally'!$K$3:$K$12)</f>
        <v/>
      </c>
    </row>
    <row r="26">
      <c r="E26" s="16" t="inlineStr">
        <is>
          <t>Co. Kilkenny</t>
        </is>
      </c>
      <c r="F26" s="16">
        <f>SUMIF('Welfare Tally'!$E$3:$E$12,E26,'Welfare Tally'!$K$3:$K$12)</f>
        <v/>
      </c>
    </row>
    <row r="27">
      <c r="E27" s="16" t="inlineStr">
        <is>
          <t>Co. Sligo</t>
        </is>
      </c>
      <c r="F27" s="16">
        <f>SUMIF('Welfare Tally'!$E$3:$E$12,E27,'Welfare Tally'!$K$3:$K$12)</f>
        <v/>
      </c>
    </row>
    <row r="28">
      <c r="E28" s="16" t="inlineStr">
        <is>
          <t>Co. Waterford</t>
        </is>
      </c>
      <c r="F28" s="16">
        <f>SUMIF('Welfare Tally'!$E$3:$E$12,E28,'Welfare Tally'!$K$3:$K$12)</f>
        <v/>
      </c>
    </row>
  </sheetData>
  <mergeCells count="1">
    <mergeCell ref="B2:H2"/>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2026-08-01T15:25:06Z</dcterms:created>
  <dcterms:modified xmlns:dcterms="http://purl.org/dc/terms/" xmlns:xsi="http://www.w3.org/2001/XMLSchema-instance" xsi:type="dcterms:W3CDTF">2026-08-01T15:25:06Z</dcterms:modified>
</cp:coreProperties>
</file>