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11_2026_Input" sheetId="1" state="visible" r:id="rId1"/>
    <sheet xmlns:r="http://schemas.openxmlformats.org/officeDocument/2006/relationships" name="Form11_Tax_Calc" sheetId="2" state="visible" r:id="rId2"/>
    <sheet xmlns:r="http://schemas.openxmlformats.org/officeDocument/2006/relationships" name="ROS_Summary_Dashboard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€&quot;#,##0.00"/>
  </numFmts>
  <fonts count="9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sz val="9"/>
    </font>
    <font>
      <name val="Calibri"/>
      <b val="1"/>
      <color rgb="00FFFFFF"/>
      <sz val="10"/>
    </font>
    <font>
      <name val="Calibri"/>
      <b val="1"/>
      <color rgb="00FFFFFF"/>
      <sz val="16"/>
    </font>
    <font>
      <name val="Calibri"/>
      <b val="1"/>
      <color rgb="00FFFFFF"/>
      <sz val="15"/>
    </font>
  </fonts>
  <fills count="10">
    <fill>
      <patternFill/>
    </fill>
    <fill>
      <patternFill patternType="gray125"/>
    </fill>
    <fill>
      <patternFill patternType="solid">
        <fgColor rgb="00E0F2FE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DCFCE7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EF9C3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right" vertical="center"/>
    </xf>
    <xf numFmtId="164" fontId="4" fillId="6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center" vertical="center" wrapText="1"/>
    </xf>
    <xf numFmtId="164" fontId="6" fillId="8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right" vertical="center"/>
    </xf>
    <xf numFmtId="164" fontId="4" fillId="4" borderId="1" applyAlignment="1" pivotButton="0" quotePrefix="0" xfId="0">
      <alignment horizontal="right" vertical="center"/>
    </xf>
    <xf numFmtId="164" fontId="4" fillId="9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left" vertical="center" wrapText="1"/>
    </xf>
    <xf numFmtId="164" fontId="3" fillId="7" borderId="1" applyAlignment="1" pivotButton="0" quotePrefix="0" xfId="0">
      <alignment horizontal="right" vertical="center"/>
    </xf>
    <xf numFmtId="164" fontId="4" fillId="7" borderId="1" applyAlignment="1" pivotButton="0" quotePrefix="0" xfId="0">
      <alignment horizontal="right" vertical="center"/>
    </xf>
    <xf numFmtId="0" fontId="6" fillId="8" borderId="0" pivotButton="0" quotePrefix="0" xfId="0"/>
    <xf numFmtId="0" fontId="3" fillId="0" borderId="0" pivotButton="0" quotePrefix="0" xfId="0"/>
    <xf numFmtId="164" fontId="0" fillId="0" borderId="0" pivotButton="0" quotePrefix="0" xfId="0"/>
    <xf numFmtId="10" fontId="0" fillId="0" borderId="0" pivotButton="0" quotePrefix="0" xfId="0"/>
    <xf numFmtId="0" fontId="7" fillId="3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 wrapText="1"/>
    </xf>
    <xf numFmtId="3" fontId="4" fillId="7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3" fontId="4" fillId="4" borderId="1" applyAlignment="1" pivotButton="0" quotePrefix="0" xfId="0">
      <alignment horizontal="right" vertical="center"/>
    </xf>
    <xf numFmtId="0" fontId="4" fillId="0" borderId="0" pivotButton="0" quotePrefix="0" xfId="0"/>
    <xf numFmtId="0" fontId="8" fillId="3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left" vertical="center" wrapText="1"/>
    </xf>
    <xf numFmtId="0" fontId="0" fillId="7" borderId="1" pivotButton="0" quotePrefix="0" xfId="0"/>
    <xf numFmtId="0" fontId="0" fillId="4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Gross Income vs Estimated Liability by Taxpayer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'ROS_Summary_Dashboard'!E4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'ROS_Summary_Dashboard'!$D$5:$D$14</f>
            </numRef>
          </cat>
          <val>
            <numRef>
              <f>'ROS_Summary_Dashboard'!$E$5:$E$14</f>
            </numRef>
          </val>
        </ser>
        <ser>
          <idx val="1"/>
          <order val="1"/>
          <tx>
            <strRef>
              <f>'ROS_Summary_Dashboard'!F4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'ROS_Summary_Dashboard'!$D$5:$D$14</f>
            </numRef>
          </cat>
          <val>
            <numRef>
              <f>'ROS_Summary_Dashboard'!$F$5:$F$14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Taxpayer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Income Type Breakdown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'ROS_Summary_Dashboard'!$J$19:$J$22</f>
            </numRef>
          </cat>
          <val>
            <numRef>
              <f>'ROS_Summary_Dashboard'!$K$19:$K$22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Balance Due / (Refund) Trend by Taxpayer</a:t>
            </a:r>
          </a:p>
        </rich>
      </tx>
    </title>
    <plotArea>
      <lineChart>
        <grouping val="standard"/>
        <ser>
          <idx val="0"/>
          <order val="0"/>
          <tx>
            <strRef>
              <f>'ROS_Summary_Dashboard'!G4</f>
            </strRef>
          </tx>
          <spPr>
            <a:ln xmlns:a="http://schemas.openxmlformats.org/drawingml/2006/main">
              <a:solidFill>
                <a:srgbClr val="DC262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'ROS_Summary_Dashboard'!$D$5:$D$14</f>
            </numRef>
          </cat>
          <val>
            <numRef>
              <f>'ROS_Summary_Dashboard'!$G$5:$G$14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Taxpayer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Balance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37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37</row>
      <rowOff>0</rowOff>
    </from>
    <ext cx="720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4"/>
  <sheetViews>
    <sheetView showGridLines="1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20" customWidth="1" min="3" max="3"/>
    <col width="20" customWidth="1" min="4" max="4"/>
    <col width="18" customWidth="1" min="5" max="5"/>
    <col width="18" customWidth="1" min="6" max="6"/>
    <col width="18" customWidth="1" min="7" max="7"/>
    <col width="22" customWidth="1" min="8" max="8"/>
    <col width="15" customWidth="1" min="9" max="9"/>
    <col width="15" customWidth="1" min="10" max="10"/>
    <col width="16" customWidth="1" min="11" max="11"/>
    <col width="22" customWidth="1" min="12" max="12"/>
    <col width="12" customWidth="1" min="13" max="13"/>
  </cols>
  <sheetData>
    <row r="1" ht="30" customHeight="1">
      <c r="A1" s="1" t="inlineStr">
        <is>
          <t>ROS Form 11 Income Tax Return 2026 — Data Entry</t>
        </is>
      </c>
      <c r="B1" s="36" t="n"/>
      <c r="C1" s="36" t="n"/>
      <c r="D1" s="36" t="n"/>
      <c r="E1" s="36" t="n"/>
      <c r="F1" s="36" t="n"/>
      <c r="G1" s="36" t="n"/>
      <c r="H1" s="36" t="n"/>
      <c r="I1" s="36" t="n"/>
      <c r="J1" s="36" t="n"/>
      <c r="K1" s="36" t="n"/>
      <c r="L1" s="36" t="n"/>
      <c r="M1" s="37" t="n"/>
    </row>
    <row r="2" ht="36" customHeight="1">
      <c r="A2" s="2" t="inlineStr">
        <is>
          <t>Tax Year</t>
        </is>
      </c>
      <c r="B2" s="2" t="inlineStr">
        <is>
          <t>PPS Number</t>
        </is>
      </c>
      <c r="C2" s="2" t="inlineStr">
        <is>
          <t>Taxpayer Name</t>
        </is>
      </c>
      <c r="D2" s="2" t="inlineStr">
        <is>
          <t>Address / County</t>
        </is>
      </c>
      <c r="E2" s="2" t="inlineStr">
        <is>
          <t>Income Type</t>
        </is>
      </c>
      <c r="F2" s="2" t="inlineStr">
        <is>
          <t>Irish Gross Income €</t>
        </is>
      </c>
      <c r="G2" s="2" t="inlineStr">
        <is>
          <t>PAYE / Pension Relief €</t>
        </is>
      </c>
      <c r="H2" s="2" t="inlineStr">
        <is>
          <t>Expenses / Allowable Deductions €</t>
        </is>
      </c>
      <c r="I2" s="2" t="inlineStr">
        <is>
          <t>Rental Income €</t>
        </is>
      </c>
      <c r="J2" s="2" t="inlineStr">
        <is>
          <t>Foreign Income €</t>
        </is>
      </c>
      <c r="K2" s="2" t="inlineStr">
        <is>
          <t>Taxable Income €</t>
        </is>
      </c>
      <c r="L2" s="2" t="inlineStr">
        <is>
          <t>Notes / Source</t>
        </is>
      </c>
      <c r="M2" s="2" t="inlineStr">
        <is>
          <t>Valid? (Y/N)</t>
        </is>
      </c>
    </row>
    <row r="3">
      <c r="A3" s="3" t="inlineStr">
        <is>
          <t>2026</t>
        </is>
      </c>
      <c r="B3" s="3" t="inlineStr">
        <is>
          <t>1234567A</t>
        </is>
      </c>
      <c r="C3" s="4" t="inlineStr">
        <is>
          <t>Aoife Murphy</t>
        </is>
      </c>
      <c r="D3" s="4" t="inlineStr">
        <is>
          <t>Dublin 4</t>
        </is>
      </c>
      <c r="E3" s="3" t="inlineStr">
        <is>
          <t>Employment</t>
        </is>
      </c>
      <c r="F3" s="5" t="n">
        <v>62000</v>
      </c>
      <c r="G3" s="5" t="n">
        <v>8000</v>
      </c>
      <c r="H3" s="5" t="n">
        <v>1200</v>
      </c>
      <c r="I3" s="5" t="n">
        <v>0</v>
      </c>
      <c r="J3" s="5" t="n">
        <v>0</v>
      </c>
      <c r="K3" s="6">
        <f>MAX(0,IF(E3="Employment",F3-G3-H3,F3+I3+J3-G3-H3))</f>
        <v/>
      </c>
      <c r="L3" s="7" t="inlineStr">
        <is>
          <t>PAYE employee, single</t>
        </is>
      </c>
      <c r="M3" s="8">
        <f>IF(AND(B3&lt;&gt;"",C3&lt;&gt;"",F3&gt;=0),"Y","N")</f>
        <v/>
      </c>
    </row>
    <row r="4">
      <c r="A4" s="9" t="inlineStr">
        <is>
          <t>2026</t>
        </is>
      </c>
      <c r="B4" s="9" t="inlineStr">
        <is>
          <t>2345678B</t>
        </is>
      </c>
      <c r="C4" s="10" t="inlineStr">
        <is>
          <t>Seán O'Brien</t>
        </is>
      </c>
      <c r="D4" s="10" t="inlineStr">
        <is>
          <t>Cork</t>
        </is>
      </c>
      <c r="E4" s="9" t="inlineStr">
        <is>
          <t>Self-Employment</t>
        </is>
      </c>
      <c r="F4" s="5" t="n">
        <v>78000</v>
      </c>
      <c r="G4" s="5" t="n">
        <v>5000</v>
      </c>
      <c r="H4" s="5" t="n">
        <v>12000</v>
      </c>
      <c r="I4" s="5" t="n">
        <v>0</v>
      </c>
      <c r="J4" s="5" t="n">
        <v>0</v>
      </c>
      <c r="K4" s="6">
        <f>MAX(0,IF(E4="Employment",F4-G4-H4,F4+I4+J4-G4-H4))</f>
        <v/>
      </c>
      <c r="L4" s="11" t="inlineStr">
        <is>
          <t>Sole trader, retail</t>
        </is>
      </c>
      <c r="M4" s="12">
        <f>IF(AND(B4&lt;&gt;"",C4&lt;&gt;"",F4&gt;=0),"Y","N")</f>
        <v/>
      </c>
    </row>
    <row r="5">
      <c r="A5" s="3" t="inlineStr">
        <is>
          <t>2026</t>
        </is>
      </c>
      <c r="B5" s="3" t="inlineStr">
        <is>
          <t>3456789C</t>
        </is>
      </c>
      <c r="C5" s="4" t="inlineStr">
        <is>
          <t>Niamh Walsh</t>
        </is>
      </c>
      <c r="D5" s="4" t="inlineStr">
        <is>
          <t>Galway</t>
        </is>
      </c>
      <c r="E5" s="3" t="inlineStr">
        <is>
          <t>Employment</t>
        </is>
      </c>
      <c r="F5" s="5" t="n">
        <v>45000</v>
      </c>
      <c r="G5" s="5" t="n">
        <v>6000</v>
      </c>
      <c r="H5" s="5" t="n">
        <v>800</v>
      </c>
      <c r="I5" s="5" t="n">
        <v>0</v>
      </c>
      <c r="J5" s="5" t="n">
        <v>0</v>
      </c>
      <c r="K5" s="6">
        <f>MAX(0,IF(E5="Employment",F5-G5-H5,F5+I5+J5-G5-H5))</f>
        <v/>
      </c>
      <c r="L5" s="7" t="inlineStr">
        <is>
          <t>PAYE employee, married</t>
        </is>
      </c>
      <c r="M5" s="8">
        <f>IF(AND(B5&lt;&gt;"",C5&lt;&gt;"",F5&gt;=0),"Y","N")</f>
        <v/>
      </c>
    </row>
    <row r="6">
      <c r="A6" s="9" t="inlineStr">
        <is>
          <t>2026</t>
        </is>
      </c>
      <c r="B6" s="9" t="inlineStr">
        <is>
          <t>4567890D</t>
        </is>
      </c>
      <c r="C6" s="10" t="inlineStr">
        <is>
          <t>Cian Byrne</t>
        </is>
      </c>
      <c r="D6" s="10" t="inlineStr">
        <is>
          <t>Limerick</t>
        </is>
      </c>
      <c r="E6" s="9" t="inlineStr">
        <is>
          <t>Rental</t>
        </is>
      </c>
      <c r="F6" s="5" t="n">
        <v>38000</v>
      </c>
      <c r="G6" s="5" t="n">
        <v>3000</v>
      </c>
      <c r="H6" s="5" t="n">
        <v>500</v>
      </c>
      <c r="I6" s="5" t="n">
        <v>14400</v>
      </c>
      <c r="J6" s="5" t="n">
        <v>0</v>
      </c>
      <c r="K6" s="6">
        <f>MAX(0,IF(E6="Employment",F6-G6-H6,F6+I6+J6-G6-H6))</f>
        <v/>
      </c>
      <c r="L6" s="11" t="inlineStr">
        <is>
          <t>PAYE + rental property</t>
        </is>
      </c>
      <c r="M6" s="12">
        <f>IF(AND(B6&lt;&gt;"",C6&lt;&gt;"",F6&gt;=0),"Y","N")</f>
        <v/>
      </c>
    </row>
    <row r="7">
      <c r="A7" s="3" t="inlineStr">
        <is>
          <t>2026</t>
        </is>
      </c>
      <c r="B7" s="3" t="inlineStr">
        <is>
          <t>5678901E</t>
        </is>
      </c>
      <c r="C7" s="4" t="inlineStr">
        <is>
          <t>Saoirse Kelly</t>
        </is>
      </c>
      <c r="D7" s="4" t="inlineStr">
        <is>
          <t>Waterford</t>
        </is>
      </c>
      <c r="E7" s="3" t="inlineStr">
        <is>
          <t>Employment</t>
        </is>
      </c>
      <c r="F7" s="5" t="n">
        <v>85000</v>
      </c>
      <c r="G7" s="5" t="n">
        <v>10000</v>
      </c>
      <c r="H7" s="5" t="n">
        <v>2000</v>
      </c>
      <c r="I7" s="5" t="n">
        <v>0</v>
      </c>
      <c r="J7" s="5" t="n">
        <v>0</v>
      </c>
      <c r="K7" s="6">
        <f>MAX(0,IF(E7="Employment",F7-G7-H7,F7+I7+J7-G7-H7))</f>
        <v/>
      </c>
      <c r="L7" s="7" t="inlineStr">
        <is>
          <t>Senior manager, PAYE</t>
        </is>
      </c>
      <c r="M7" s="8">
        <f>IF(AND(B7&lt;&gt;"",C7&lt;&gt;"",F7&gt;=0),"Y","N")</f>
        <v/>
      </c>
    </row>
    <row r="8">
      <c r="A8" s="9" t="inlineStr">
        <is>
          <t>2026</t>
        </is>
      </c>
      <c r="B8" s="9" t="inlineStr">
        <is>
          <t>6789012F</t>
        </is>
      </c>
      <c r="C8" s="10" t="inlineStr">
        <is>
          <t>Conor Nolan</t>
        </is>
      </c>
      <c r="D8" s="10" t="inlineStr">
        <is>
          <t>Kilkenny</t>
        </is>
      </c>
      <c r="E8" s="9" t="inlineStr">
        <is>
          <t>Self-Employment</t>
        </is>
      </c>
      <c r="F8" s="5" t="n">
        <v>55000</v>
      </c>
      <c r="G8" s="5" t="n">
        <v>4000</v>
      </c>
      <c r="H8" s="5" t="n">
        <v>9500</v>
      </c>
      <c r="I8" s="5" t="n">
        <v>0</v>
      </c>
      <c r="J8" s="5" t="n">
        <v>0</v>
      </c>
      <c r="K8" s="6">
        <f>MAX(0,IF(E8="Employment",F8-G8-H8,F8+I8+J8-G8-H8))</f>
        <v/>
      </c>
      <c r="L8" s="11" t="inlineStr">
        <is>
          <t>Contractor, IT sector</t>
        </is>
      </c>
      <c r="M8" s="12">
        <f>IF(AND(B8&lt;&gt;"",C8&lt;&gt;"",F8&gt;=0),"Y","N")</f>
        <v/>
      </c>
    </row>
    <row r="9">
      <c r="A9" s="3" t="inlineStr">
        <is>
          <t>2026</t>
        </is>
      </c>
      <c r="B9" s="3" t="inlineStr">
        <is>
          <t>7890123G</t>
        </is>
      </c>
      <c r="C9" s="4" t="inlineStr">
        <is>
          <t>Ciara Healy</t>
        </is>
      </c>
      <c r="D9" s="4" t="inlineStr">
        <is>
          <t>Sligo</t>
        </is>
      </c>
      <c r="E9" s="3" t="inlineStr">
        <is>
          <t>Employment</t>
        </is>
      </c>
      <c r="F9" s="5" t="n">
        <v>35000</v>
      </c>
      <c r="G9" s="5" t="n">
        <v>4500</v>
      </c>
      <c r="H9" s="5" t="n">
        <v>600</v>
      </c>
      <c r="I9" s="5" t="n">
        <v>0</v>
      </c>
      <c r="J9" s="5" t="n">
        <v>0</v>
      </c>
      <c r="K9" s="6">
        <f>MAX(0,IF(E9="Employment",F9-G9-H9,F9+I9+J9-G9-H9))</f>
        <v/>
      </c>
      <c r="L9" s="7" t="inlineStr">
        <is>
          <t>Part-time PAYE</t>
        </is>
      </c>
      <c r="M9" s="8">
        <f>IF(AND(B9&lt;&gt;"",C9&lt;&gt;"",F9&gt;=0),"Y","N")</f>
        <v/>
      </c>
    </row>
    <row r="10">
      <c r="A10" s="9" t="inlineStr">
        <is>
          <t>2026</t>
        </is>
      </c>
      <c r="B10" s="9" t="inlineStr">
        <is>
          <t>8901234H</t>
        </is>
      </c>
      <c r="C10" s="10" t="inlineStr">
        <is>
          <t>Oisín Ryan</t>
        </is>
      </c>
      <c r="D10" s="10" t="inlineStr">
        <is>
          <t>Wexford</t>
        </is>
      </c>
      <c r="E10" s="9" t="inlineStr">
        <is>
          <t>Foreign Income</t>
        </is>
      </c>
      <c r="F10" s="5" t="n">
        <v>47000</v>
      </c>
      <c r="G10" s="5" t="n">
        <v>3500</v>
      </c>
      <c r="H10" s="5" t="n">
        <v>1000</v>
      </c>
      <c r="I10" s="5" t="n">
        <v>0</v>
      </c>
      <c r="J10" s="5" t="n">
        <v>9800</v>
      </c>
      <c r="K10" s="6">
        <f>MAX(0,IF(E10="Employment",F10-G10-H10,F10+I10+J10-G10-H10))</f>
        <v/>
      </c>
      <c r="L10" s="11" t="inlineStr">
        <is>
          <t>Remote worker, foreign employer</t>
        </is>
      </c>
      <c r="M10" s="12">
        <f>IF(AND(B10&lt;&gt;"",C10&lt;&gt;"",F10&gt;=0),"Y","N")</f>
        <v/>
      </c>
    </row>
    <row r="11">
      <c r="A11" s="3" t="inlineStr">
        <is>
          <t>2026</t>
        </is>
      </c>
      <c r="B11" s="3" t="inlineStr">
        <is>
          <t>9012345I</t>
        </is>
      </c>
      <c r="C11" s="4" t="inlineStr">
        <is>
          <t>Róisín O'Connell</t>
        </is>
      </c>
      <c r="D11" s="4" t="inlineStr">
        <is>
          <t>Dublin 2</t>
        </is>
      </c>
      <c r="E11" s="3" t="inlineStr">
        <is>
          <t>Rental</t>
        </is>
      </c>
      <c r="F11" s="5" t="n">
        <v>41000</v>
      </c>
      <c r="G11" s="5" t="n">
        <v>5000</v>
      </c>
      <c r="H11" s="5" t="n">
        <v>700</v>
      </c>
      <c r="I11" s="5" t="n">
        <v>18000</v>
      </c>
      <c r="J11" s="5" t="n">
        <v>0</v>
      </c>
      <c r="K11" s="6">
        <f>MAX(0,IF(E11="Employment",F11-G11-H11,F11+I11+J11-G11-H11))</f>
        <v/>
      </c>
      <c r="L11" s="7" t="inlineStr">
        <is>
          <t>Landlord, Dublin city</t>
        </is>
      </c>
      <c r="M11" s="8">
        <f>IF(AND(B11&lt;&gt;"",C11&lt;&gt;"",F11&gt;=0),"Y","N")</f>
        <v/>
      </c>
    </row>
    <row r="12">
      <c r="A12" s="9" t="inlineStr">
        <is>
          <t>2026</t>
        </is>
      </c>
      <c r="B12" s="9" t="inlineStr">
        <is>
          <t>0123456J</t>
        </is>
      </c>
      <c r="C12" s="10" t="inlineStr">
        <is>
          <t>Liam Byrne</t>
        </is>
      </c>
      <c r="D12" s="10" t="inlineStr">
        <is>
          <t>Cork</t>
        </is>
      </c>
      <c r="E12" s="9" t="inlineStr">
        <is>
          <t>Self-Employment</t>
        </is>
      </c>
      <c r="F12" s="5" t="n">
        <v>69000</v>
      </c>
      <c r="G12" s="5" t="n">
        <v>6000</v>
      </c>
      <c r="H12" s="5" t="n">
        <v>11000</v>
      </c>
      <c r="I12" s="5" t="n">
        <v>0</v>
      </c>
      <c r="J12" s="5" t="n">
        <v>0</v>
      </c>
      <c r="K12" s="6">
        <f>MAX(0,IF(E12="Employment",F12-G12-H12,F12+I12+J12-G12-H12))</f>
        <v/>
      </c>
      <c r="L12" s="11" t="inlineStr">
        <is>
          <t>Freelance consultant</t>
        </is>
      </c>
      <c r="M12" s="12">
        <f>IF(AND(B12&lt;&gt;"",C12&lt;&gt;"",F12&gt;=0),"Y","N")</f>
        <v/>
      </c>
    </row>
    <row r="13"/>
    <row r="14">
      <c r="E14" s="13" t="inlineStr">
        <is>
          <t>TOTALS</t>
        </is>
      </c>
      <c r="F14" s="14">
        <f>SUM(F3:F12)</f>
        <v/>
      </c>
      <c r="G14" s="14">
        <f>SUM(G3:G12)</f>
        <v/>
      </c>
      <c r="H14" s="14">
        <f>SUM(H3:H12)</f>
        <v/>
      </c>
      <c r="I14" s="14">
        <f>SUM(I3:I12)</f>
        <v/>
      </c>
      <c r="J14" s="14">
        <f>SUM(J3:J12)</f>
        <v/>
      </c>
      <c r="K14" s="14">
        <f>SUM(K3:K12)</f>
        <v/>
      </c>
    </row>
  </sheetData>
  <mergeCells count="1">
    <mergeCell ref="A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44"/>
  <sheetViews>
    <sheetView showGridLines="1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10" customWidth="1" min="2" max="2"/>
    <col width="16" customWidth="1" min="3" max="3"/>
    <col width="18" customWidth="1" min="4" max="4"/>
    <col width="16" customWidth="1" min="5" max="5"/>
    <col width="18" customWidth="1" min="6" max="6"/>
    <col width="18" customWidth="1" min="7" max="7"/>
    <col width="18" customWidth="1" min="8" max="8"/>
    <col width="14" customWidth="1" min="9" max="9"/>
    <col width="16" customWidth="1" min="10" max="10"/>
    <col width="18" customWidth="1" min="11" max="11"/>
    <col width="20" customWidth="1" min="12" max="12"/>
    <col width="12" customWidth="1" min="13" max="13"/>
    <col width="12" customWidth="1" min="14" max="14"/>
    <col width="22" customWidth="1" min="15" max="15"/>
  </cols>
  <sheetData>
    <row r="1" ht="30" customHeight="1">
      <c r="A1" s="1" t="inlineStr">
        <is>
          <t>ROS Form 11 — Tax Liability Calculation 2026</t>
        </is>
      </c>
      <c r="B1" s="36" t="n"/>
      <c r="C1" s="36" t="n"/>
      <c r="D1" s="36" t="n"/>
      <c r="E1" s="36" t="n"/>
      <c r="F1" s="36" t="n"/>
      <c r="G1" s="36" t="n"/>
      <c r="H1" s="36" t="n"/>
      <c r="I1" s="36" t="n"/>
      <c r="J1" s="36" t="n"/>
      <c r="K1" s="36" t="n"/>
      <c r="L1" s="36" t="n"/>
      <c r="M1" s="36" t="n"/>
      <c r="N1" s="36" t="n"/>
      <c r="O1" s="37" t="n"/>
    </row>
    <row r="2" ht="36" customHeight="1">
      <c r="A2" s="2" t="inlineStr">
        <is>
          <t>Taxpayer Name</t>
        </is>
      </c>
      <c r="B2" s="2" t="inlineStr">
        <is>
          <t>Tax Year</t>
        </is>
      </c>
      <c r="C2" s="2" t="inlineStr">
        <is>
          <t>Gross Income €</t>
        </is>
      </c>
      <c r="D2" s="2" t="inlineStr">
        <is>
          <t>Allowable Deductions €</t>
        </is>
      </c>
      <c r="E2" s="2" t="inlineStr">
        <is>
          <t>Taxable Income €</t>
        </is>
      </c>
      <c r="F2" s="2" t="inlineStr">
        <is>
          <t>Standard Rate Band €</t>
        </is>
      </c>
      <c r="G2" s="2" t="inlineStr">
        <is>
          <t>Income Tax @20% €</t>
        </is>
      </c>
      <c r="H2" s="2" t="inlineStr">
        <is>
          <t>Income Tax @40% €</t>
        </is>
      </c>
      <c r="I2" s="2" t="inlineStr">
        <is>
          <t>Tax Credits €</t>
        </is>
      </c>
      <c r="J2" s="2" t="inlineStr">
        <is>
          <t>PAYE Tax Paid €</t>
        </is>
      </c>
      <c r="K2" s="2" t="inlineStr">
        <is>
          <t>Preliminary Tax Paid €</t>
        </is>
      </c>
      <c r="L2" s="2" t="inlineStr">
        <is>
          <t>Balance Due / (Refund) €</t>
        </is>
      </c>
      <c r="M2" s="2" t="inlineStr">
        <is>
          <t>USC €</t>
        </is>
      </c>
      <c r="N2" s="2" t="inlineStr">
        <is>
          <t>PRSI €</t>
        </is>
      </c>
      <c r="O2" s="2" t="inlineStr">
        <is>
          <t>Estimated Total Liability €</t>
        </is>
      </c>
    </row>
    <row r="3">
      <c r="A3" s="15" t="inlineStr">
        <is>
          <t>Aoife Murphy</t>
        </is>
      </c>
      <c r="B3" s="3" t="inlineStr">
        <is>
          <t>2026</t>
        </is>
      </c>
      <c r="C3" s="5" t="n">
        <v>62000</v>
      </c>
      <c r="D3" s="5" t="n">
        <v>9200</v>
      </c>
      <c r="E3" s="6">
        <f>MAX(0,C3-D3)</f>
        <v/>
      </c>
      <c r="F3" s="16">
        <f>$B$41</f>
        <v/>
      </c>
      <c r="G3" s="16">
        <f>MIN(E3,F3)*0.20</f>
        <v/>
      </c>
      <c r="H3" s="16">
        <f>MAX(0,E3-F3)*0.40</f>
        <v/>
      </c>
      <c r="I3" s="5" t="n">
        <v>3200</v>
      </c>
      <c r="J3" s="5" t="n">
        <v>12400</v>
      </c>
      <c r="K3" s="5" t="n">
        <v>0</v>
      </c>
      <c r="L3" s="17">
        <f>(G3+H3+M3+N3)-I3-J3-K3</f>
        <v/>
      </c>
      <c r="M3" s="16">
        <f>E3*$B$44</f>
        <v/>
      </c>
      <c r="N3" s="16">
        <f>E3*$B$43</f>
        <v/>
      </c>
      <c r="O3" s="18">
        <f>SUM(G3,H3,M3,N3)-I3</f>
        <v/>
      </c>
    </row>
    <row r="4">
      <c r="A4" s="19" t="inlineStr">
        <is>
          <t>Seán O'Brien</t>
        </is>
      </c>
      <c r="B4" s="9" t="inlineStr">
        <is>
          <t>2026</t>
        </is>
      </c>
      <c r="C4" s="5" t="n">
        <v>78000</v>
      </c>
      <c r="D4" s="5" t="n">
        <v>17000</v>
      </c>
      <c r="E4" s="6">
        <f>MAX(0,C4-D4)</f>
        <v/>
      </c>
      <c r="F4" s="20">
        <f>$B$41</f>
        <v/>
      </c>
      <c r="G4" s="20">
        <f>MIN(E4,F4)*0.20</f>
        <v/>
      </c>
      <c r="H4" s="20">
        <f>MAX(0,E4-F4)*0.40</f>
        <v/>
      </c>
      <c r="I4" s="5" t="n">
        <v>4000</v>
      </c>
      <c r="J4" s="5" t="n">
        <v>18000</v>
      </c>
      <c r="K4" s="5" t="n">
        <v>3000</v>
      </c>
      <c r="L4" s="21">
        <f>(G4+H4+M4+N4)-I4-J4-K4</f>
        <v/>
      </c>
      <c r="M4" s="20">
        <f>E4*$B$44</f>
        <v/>
      </c>
      <c r="N4" s="20">
        <f>E4*$B$43</f>
        <v/>
      </c>
      <c r="O4" s="18">
        <f>SUM(G4,H4,M4,N4)-I4</f>
        <v/>
      </c>
    </row>
    <row r="5">
      <c r="A5" s="15" t="inlineStr">
        <is>
          <t>Niamh Walsh</t>
        </is>
      </c>
      <c r="B5" s="3" t="inlineStr">
        <is>
          <t>2026</t>
        </is>
      </c>
      <c r="C5" s="5" t="n">
        <v>45000</v>
      </c>
      <c r="D5" s="5" t="n">
        <v>6800</v>
      </c>
      <c r="E5" s="6">
        <f>MAX(0,C5-D5)</f>
        <v/>
      </c>
      <c r="F5" s="16">
        <f>$B$41</f>
        <v/>
      </c>
      <c r="G5" s="16">
        <f>MIN(E5,F5)*0.20</f>
        <v/>
      </c>
      <c r="H5" s="16">
        <f>MAX(0,E5-F5)*0.40</f>
        <v/>
      </c>
      <c r="I5" s="5" t="n">
        <v>3550</v>
      </c>
      <c r="J5" s="5" t="n">
        <v>7200</v>
      </c>
      <c r="K5" s="5" t="n">
        <v>0</v>
      </c>
      <c r="L5" s="17">
        <f>(G5+H5+M5+N5)-I5-J5-K5</f>
        <v/>
      </c>
      <c r="M5" s="16">
        <f>E5*$B$44</f>
        <v/>
      </c>
      <c r="N5" s="16">
        <f>E5*$B$43</f>
        <v/>
      </c>
      <c r="O5" s="18">
        <f>SUM(G5,H5,M5,N5)-I5</f>
        <v/>
      </c>
    </row>
    <row r="6">
      <c r="A6" s="19" t="inlineStr">
        <is>
          <t>Cian Byrne</t>
        </is>
      </c>
      <c r="B6" s="9" t="inlineStr">
        <is>
          <t>2026</t>
        </is>
      </c>
      <c r="C6" s="5" t="n">
        <v>52400</v>
      </c>
      <c r="D6" s="5" t="n">
        <v>3500</v>
      </c>
      <c r="E6" s="6">
        <f>MAX(0,C6-D6)</f>
        <v/>
      </c>
      <c r="F6" s="20">
        <f>$B$41</f>
        <v/>
      </c>
      <c r="G6" s="20">
        <f>MIN(E6,F6)*0.20</f>
        <v/>
      </c>
      <c r="H6" s="20">
        <f>MAX(0,E6-F6)*0.40</f>
        <v/>
      </c>
      <c r="I6" s="5" t="n">
        <v>3550</v>
      </c>
      <c r="J6" s="5" t="n">
        <v>7800</v>
      </c>
      <c r="K6" s="5" t="n">
        <v>0</v>
      </c>
      <c r="L6" s="21">
        <f>(G6+H6+M6+N6)-I6-J6-K6</f>
        <v/>
      </c>
      <c r="M6" s="20">
        <f>E6*$B$44</f>
        <v/>
      </c>
      <c r="N6" s="20">
        <f>E6*$B$43</f>
        <v/>
      </c>
      <c r="O6" s="18">
        <f>SUM(G6,H6,M6,N6)-I6</f>
        <v/>
      </c>
    </row>
    <row r="7">
      <c r="A7" s="15" t="inlineStr">
        <is>
          <t>Saoirse Kelly</t>
        </is>
      </c>
      <c r="B7" s="3" t="inlineStr">
        <is>
          <t>2026</t>
        </is>
      </c>
      <c r="C7" s="5" t="n">
        <v>85000</v>
      </c>
      <c r="D7" s="5" t="n">
        <v>12000</v>
      </c>
      <c r="E7" s="6">
        <f>MAX(0,C7-D7)</f>
        <v/>
      </c>
      <c r="F7" s="16">
        <f>$B$41</f>
        <v/>
      </c>
      <c r="G7" s="16">
        <f>MIN(E7,F7)*0.20</f>
        <v/>
      </c>
      <c r="H7" s="16">
        <f>MAX(0,E7-F7)*0.40</f>
        <v/>
      </c>
      <c r="I7" s="5" t="n">
        <v>3550</v>
      </c>
      <c r="J7" s="5" t="n">
        <v>22000</v>
      </c>
      <c r="K7" s="5" t="n">
        <v>0</v>
      </c>
      <c r="L7" s="17">
        <f>(G7+H7+M7+N7)-I7-J7-K7</f>
        <v/>
      </c>
      <c r="M7" s="16">
        <f>E7*$B$44</f>
        <v/>
      </c>
      <c r="N7" s="16">
        <f>E7*$B$43</f>
        <v/>
      </c>
      <c r="O7" s="18">
        <f>SUM(G7,H7,M7,N7)-I7</f>
        <v/>
      </c>
    </row>
    <row r="8">
      <c r="A8" s="19" t="inlineStr">
        <is>
          <t>Conor Nolan</t>
        </is>
      </c>
      <c r="B8" s="9" t="inlineStr">
        <is>
          <t>2026</t>
        </is>
      </c>
      <c r="C8" s="5" t="n">
        <v>55000</v>
      </c>
      <c r="D8" s="5" t="n">
        <v>13500</v>
      </c>
      <c r="E8" s="6">
        <f>MAX(0,C8-D8)</f>
        <v/>
      </c>
      <c r="F8" s="20">
        <f>$B$41</f>
        <v/>
      </c>
      <c r="G8" s="20">
        <f>MIN(E8,F8)*0.20</f>
        <v/>
      </c>
      <c r="H8" s="20">
        <f>MAX(0,E8-F8)*0.40</f>
        <v/>
      </c>
      <c r="I8" s="5" t="n">
        <v>3550</v>
      </c>
      <c r="J8" s="5" t="n">
        <v>9500</v>
      </c>
      <c r="K8" s="5" t="n">
        <v>2000</v>
      </c>
      <c r="L8" s="21">
        <f>(G8+H8+M8+N8)-I8-J8-K8</f>
        <v/>
      </c>
      <c r="M8" s="20">
        <f>E8*$B$44</f>
        <v/>
      </c>
      <c r="N8" s="20">
        <f>E8*$B$43</f>
        <v/>
      </c>
      <c r="O8" s="18">
        <f>SUM(G8,H8,M8,N8)-I8</f>
        <v/>
      </c>
    </row>
    <row r="9">
      <c r="A9" s="15" t="inlineStr">
        <is>
          <t>Ciara Healy</t>
        </is>
      </c>
      <c r="B9" s="3" t="inlineStr">
        <is>
          <t>2026</t>
        </is>
      </c>
      <c r="C9" s="5" t="n">
        <v>35000</v>
      </c>
      <c r="D9" s="5" t="n">
        <v>5100</v>
      </c>
      <c r="E9" s="6">
        <f>MAX(0,C9-D9)</f>
        <v/>
      </c>
      <c r="F9" s="16">
        <f>$B$41</f>
        <v/>
      </c>
      <c r="G9" s="16">
        <f>MIN(E9,F9)*0.20</f>
        <v/>
      </c>
      <c r="H9" s="16">
        <f>MAX(0,E9-F9)*0.40</f>
        <v/>
      </c>
      <c r="I9" s="5" t="n">
        <v>3550</v>
      </c>
      <c r="J9" s="5" t="n">
        <v>5500</v>
      </c>
      <c r="K9" s="5" t="n">
        <v>0</v>
      </c>
      <c r="L9" s="17">
        <f>(G9+H9+M9+N9)-I9-J9-K9</f>
        <v/>
      </c>
      <c r="M9" s="16">
        <f>E9*$B$44</f>
        <v/>
      </c>
      <c r="N9" s="16">
        <f>E9*$B$43</f>
        <v/>
      </c>
      <c r="O9" s="18">
        <f>SUM(G9,H9,M9,N9)-I9</f>
        <v/>
      </c>
    </row>
    <row r="10">
      <c r="A10" s="19" t="inlineStr">
        <is>
          <t>Oisín Ryan</t>
        </is>
      </c>
      <c r="B10" s="9" t="inlineStr">
        <is>
          <t>2026</t>
        </is>
      </c>
      <c r="C10" s="5" t="n">
        <v>56800</v>
      </c>
      <c r="D10" s="5" t="n">
        <v>4500</v>
      </c>
      <c r="E10" s="6">
        <f>MAX(0,C10-D10)</f>
        <v/>
      </c>
      <c r="F10" s="20">
        <f>$B$41</f>
        <v/>
      </c>
      <c r="G10" s="20">
        <f>MIN(E10,F10)*0.20</f>
        <v/>
      </c>
      <c r="H10" s="20">
        <f>MAX(0,E10-F10)*0.40</f>
        <v/>
      </c>
      <c r="I10" s="5" t="n">
        <v>3550</v>
      </c>
      <c r="J10" s="5" t="n">
        <v>9200</v>
      </c>
      <c r="K10" s="5" t="n">
        <v>1500</v>
      </c>
      <c r="L10" s="21">
        <f>(G10+H10+M10+N10)-I10-J10-K10</f>
        <v/>
      </c>
      <c r="M10" s="20">
        <f>E10*$B$44</f>
        <v/>
      </c>
      <c r="N10" s="20">
        <f>E10*$B$43</f>
        <v/>
      </c>
      <c r="O10" s="18">
        <f>SUM(G10,H10,M10,N10)-I10</f>
        <v/>
      </c>
    </row>
    <row r="11">
      <c r="A11" s="15" t="inlineStr">
        <is>
          <t>Róisín O'Connell</t>
        </is>
      </c>
      <c r="B11" s="3" t="inlineStr">
        <is>
          <t>2026</t>
        </is>
      </c>
      <c r="C11" s="5" t="n">
        <v>59000</v>
      </c>
      <c r="D11" s="5" t="n">
        <v>5700</v>
      </c>
      <c r="E11" s="6">
        <f>MAX(0,C11-D11)</f>
        <v/>
      </c>
      <c r="F11" s="16">
        <f>$B$41</f>
        <v/>
      </c>
      <c r="G11" s="16">
        <f>MIN(E11,F11)*0.20</f>
        <v/>
      </c>
      <c r="H11" s="16">
        <f>MAX(0,E11-F11)*0.40</f>
        <v/>
      </c>
      <c r="I11" s="5" t="n">
        <v>3550</v>
      </c>
      <c r="J11" s="5" t="n">
        <v>10500</v>
      </c>
      <c r="K11" s="5" t="n">
        <v>2000</v>
      </c>
      <c r="L11" s="17">
        <f>(G11+H11+M11+N11)-I11-J11-K11</f>
        <v/>
      </c>
      <c r="M11" s="16">
        <f>E11*$B$44</f>
        <v/>
      </c>
      <c r="N11" s="16">
        <f>E11*$B$43</f>
        <v/>
      </c>
      <c r="O11" s="18">
        <f>SUM(G11,H11,M11,N11)-I11</f>
        <v/>
      </c>
    </row>
    <row r="12">
      <c r="A12" s="19" t="inlineStr">
        <is>
          <t>Liam Byrne</t>
        </is>
      </c>
      <c r="B12" s="9" t="inlineStr">
        <is>
          <t>2026</t>
        </is>
      </c>
      <c r="C12" s="5" t="n">
        <v>69000</v>
      </c>
      <c r="D12" s="5" t="n">
        <v>17000</v>
      </c>
      <c r="E12" s="6">
        <f>MAX(0,C12-D12)</f>
        <v/>
      </c>
      <c r="F12" s="20">
        <f>$B$41</f>
        <v/>
      </c>
      <c r="G12" s="20">
        <f>MIN(E12,F12)*0.20</f>
        <v/>
      </c>
      <c r="H12" s="20">
        <f>MAX(0,E12-F12)*0.40</f>
        <v/>
      </c>
      <c r="I12" s="5" t="n">
        <v>3550</v>
      </c>
      <c r="J12" s="5" t="n">
        <v>13000</v>
      </c>
      <c r="K12" s="5" t="n">
        <v>2500</v>
      </c>
      <c r="L12" s="21">
        <f>(G12+H12+M12+N12)-I12-J12-K12</f>
        <v/>
      </c>
      <c r="M12" s="20">
        <f>E12*$B$44</f>
        <v/>
      </c>
      <c r="N12" s="20">
        <f>E12*$B$43</f>
        <v/>
      </c>
      <c r="O12" s="18">
        <f>SUM(G12,H12,M12,N12)-I12</f>
        <v/>
      </c>
    </row>
    <row r="13"/>
    <row r="14">
      <c r="A14" s="13" t="inlineStr">
        <is>
          <t>TOTALS</t>
        </is>
      </c>
      <c r="C14" s="14">
        <f>SUM(C3:C12)</f>
        <v/>
      </c>
      <c r="D14" s="14">
        <f>SUM(D3:D12)</f>
        <v/>
      </c>
      <c r="E14" s="14">
        <f>SUM(E3:E12)</f>
        <v/>
      </c>
      <c r="G14" s="14">
        <f>SUM(G3:G12)</f>
        <v/>
      </c>
      <c r="H14" s="14">
        <f>SUM(H3:H12)</f>
        <v/>
      </c>
      <c r="I14" s="14">
        <f>SUM(I3:I12)</f>
        <v/>
      </c>
      <c r="J14" s="14">
        <f>SUM(J3:J12)</f>
        <v/>
      </c>
      <c r="K14" s="14">
        <f>SUM(K3:K12)</f>
        <v/>
      </c>
      <c r="L14" s="14">
        <f>SUM(L3:L12)</f>
        <v/>
      </c>
      <c r="M14" s="14">
        <f>SUM(M3:M12)</f>
        <v/>
      </c>
      <c r="N14" s="14">
        <f>SUM(N3:N12)</f>
        <v/>
      </c>
      <c r="O14" s="14">
        <f>SUM(O3:O12)</f>
        <v/>
      </c>
    </row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>
      <c r="A40" s="22" t="inlineStr">
        <is>
          <t>2026 Tax Assumptions (Reference)</t>
        </is>
      </c>
    </row>
    <row r="41">
      <c r="A41" s="23" t="inlineStr">
        <is>
          <t>Standard Rate Band (Single)</t>
        </is>
      </c>
      <c r="B41" s="24" t="n">
        <v>42000</v>
      </c>
    </row>
    <row r="42">
      <c r="A42" s="23" t="inlineStr">
        <is>
          <t>Personal Tax Credit</t>
        </is>
      </c>
      <c r="B42" s="24" t="n">
        <v>3550</v>
      </c>
    </row>
    <row r="43">
      <c r="A43" s="23" t="inlineStr">
        <is>
          <t>PRSI Rate</t>
        </is>
      </c>
      <c r="B43" s="25" t="n">
        <v>0.04</v>
      </c>
    </row>
    <row r="44">
      <c r="A44" s="23" t="inlineStr">
        <is>
          <t>USC Rate (blended approx)</t>
        </is>
      </c>
      <c r="B44" s="25" t="n">
        <v>0.05</v>
      </c>
    </row>
  </sheetData>
  <mergeCells count="1">
    <mergeCell ref="A1:O1"/>
  </mergeCells>
  <conditionalFormatting sqref="L3:L12">
    <cfRule type="expression" priority="1" dxfId="0" stopIfTrue="1">
      <formula>L3&gt;0</formula>
    </cfRule>
    <cfRule type="expression" priority="2" dxfId="1" stopIfTrue="1">
      <formula>L3&lt;0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2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20" customWidth="1" min="2" max="2"/>
    <col width="4" customWidth="1" min="3" max="3"/>
    <col width="22" customWidth="1" min="4" max="4"/>
    <col width="20" customWidth="1" min="5" max="5"/>
    <col width="18" customWidth="1" min="6" max="6"/>
    <col width="18" customWidth="1" min="7" max="7"/>
    <col width="18" customWidth="1" min="8" max="8"/>
  </cols>
  <sheetData>
    <row r="1" ht="36" customHeight="1">
      <c r="A1" s="26" t="inlineStr">
        <is>
          <t>ROS Form 11 — Summary Dashboard 2026</t>
        </is>
      </c>
      <c r="B1" s="36" t="n"/>
      <c r="C1" s="36" t="n"/>
      <c r="D1" s="36" t="n"/>
      <c r="E1" s="36" t="n"/>
      <c r="F1" s="36" t="n"/>
      <c r="G1" s="36" t="n"/>
      <c r="H1" s="37" t="n"/>
    </row>
    <row r="2" ht="20" customHeight="1"/>
    <row r="3">
      <c r="A3" s="2" t="inlineStr">
        <is>
          <t>Metric</t>
        </is>
      </c>
      <c r="B3" s="2" t="inlineStr">
        <is>
          <t>Value</t>
        </is>
      </c>
    </row>
    <row r="4">
      <c r="A4" s="27" t="inlineStr">
        <is>
          <t>Total Taxpayers</t>
        </is>
      </c>
      <c r="B4" s="28">
        <f>COUNTA(Form11_2026_Input!C3:C12)</f>
        <v/>
      </c>
      <c r="D4" s="2" t="inlineStr">
        <is>
          <t>Taxpayer Filing Status</t>
        </is>
      </c>
      <c r="E4" s="2" t="inlineStr">
        <is>
          <t>Taxable Income €</t>
        </is>
      </c>
      <c r="F4" s="2" t="inlineStr">
        <is>
          <t>Est. Liability €</t>
        </is>
      </c>
      <c r="G4" s="2" t="inlineStr">
        <is>
          <t>Balance Due €</t>
        </is>
      </c>
      <c r="H4" s="2" t="inlineStr">
        <is>
          <t>Status</t>
        </is>
      </c>
    </row>
    <row r="5">
      <c r="A5" s="29" t="inlineStr">
        <is>
          <t>Total Gross Income €</t>
        </is>
      </c>
      <c r="B5" s="17">
        <f>SUM(Form11_Tax_Calc!C3:C12)</f>
        <v/>
      </c>
      <c r="D5" s="15" t="inlineStr">
        <is>
          <t>Aoife Murphy</t>
        </is>
      </c>
      <c r="E5" s="16">
        <f>Form11_Tax_Calc!E3</f>
        <v/>
      </c>
      <c r="F5" s="16">
        <f>Form11_Tax_Calc!O3</f>
        <v/>
      </c>
      <c r="G5" s="17">
        <f>Form11_Tax_Calc!L3</f>
        <v/>
      </c>
      <c r="H5" s="8">
        <f>IF(Form11_Tax_Calc!L3&gt;0,"Due","Refund")</f>
        <v/>
      </c>
    </row>
    <row r="6">
      <c r="A6" s="27" t="inlineStr">
        <is>
          <t>Total Taxable Income €</t>
        </is>
      </c>
      <c r="B6" s="21">
        <f>SUM(Form11_Tax_Calc!E3:E12)</f>
        <v/>
      </c>
      <c r="D6" s="19" t="inlineStr">
        <is>
          <t>Seán O'Brien</t>
        </is>
      </c>
      <c r="E6" s="20">
        <f>Form11_Tax_Calc!E4</f>
        <v/>
      </c>
      <c r="F6" s="20">
        <f>Form11_Tax_Calc!O4</f>
        <v/>
      </c>
      <c r="G6" s="21">
        <f>Form11_Tax_Calc!L4</f>
        <v/>
      </c>
      <c r="H6" s="12">
        <f>IF(Form11_Tax_Calc!L4&gt;0,"Due","Refund")</f>
        <v/>
      </c>
    </row>
    <row r="7">
      <c r="A7" s="29" t="inlineStr">
        <is>
          <t>Total Estimated Liability €</t>
        </is>
      </c>
      <c r="B7" s="17">
        <f>SUM(Form11_Tax_Calc!O3:O12)</f>
        <v/>
      </c>
      <c r="D7" s="15" t="inlineStr">
        <is>
          <t>Niamh Walsh</t>
        </is>
      </c>
      <c r="E7" s="16">
        <f>Form11_Tax_Calc!E5</f>
        <v/>
      </c>
      <c r="F7" s="16">
        <f>Form11_Tax_Calc!O5</f>
        <v/>
      </c>
      <c r="G7" s="17">
        <f>Form11_Tax_Calc!L5</f>
        <v/>
      </c>
      <c r="H7" s="8">
        <f>IF(Form11_Tax_Calc!L5&gt;0,"Due","Refund")</f>
        <v/>
      </c>
    </row>
    <row r="8">
      <c r="A8" s="27" t="inlineStr">
        <is>
          <t>Total Balance Due / (Refund) €</t>
        </is>
      </c>
      <c r="B8" s="21">
        <f>SUM(Form11_Tax_Calc!L3:L12)</f>
        <v/>
      </c>
      <c r="D8" s="19" t="inlineStr">
        <is>
          <t>Cian Byrne</t>
        </is>
      </c>
      <c r="E8" s="20">
        <f>Form11_Tax_Calc!E6</f>
        <v/>
      </c>
      <c r="F8" s="20">
        <f>Form11_Tax_Calc!O6</f>
        <v/>
      </c>
      <c r="G8" s="21">
        <f>Form11_Tax_Calc!L6</f>
        <v/>
      </c>
      <c r="H8" s="12">
        <f>IF(Form11_Tax_Calc!L6&gt;0,"Due","Refund")</f>
        <v/>
      </c>
    </row>
    <row r="9">
      <c r="A9" s="29" t="inlineStr">
        <is>
          <t>Number of Returns Complete (Valid)</t>
        </is>
      </c>
      <c r="B9" s="30">
        <f>COUNTIF(Form11_2026_Input!M3:M12,"Y")</f>
        <v/>
      </c>
      <c r="D9" s="15" t="inlineStr">
        <is>
          <t>Saoirse Kelly</t>
        </is>
      </c>
      <c r="E9" s="16">
        <f>Form11_Tax_Calc!E7</f>
        <v/>
      </c>
      <c r="F9" s="16">
        <f>Form11_Tax_Calc!O7</f>
        <v/>
      </c>
      <c r="G9" s="17">
        <f>Form11_Tax_Calc!L7</f>
        <v/>
      </c>
      <c r="H9" s="8">
        <f>IF(Form11_Tax_Calc!L7&gt;0,"Due","Refund")</f>
        <v/>
      </c>
    </row>
    <row r="10">
      <c r="A10" s="27" t="inlineStr">
        <is>
          <t>Number of Invalid / Missing PPS</t>
        </is>
      </c>
      <c r="B10" s="28">
        <f>COUNTIF(Form11_2026_Input!M3:M12,"N")</f>
        <v/>
      </c>
      <c r="D10" s="19" t="inlineStr">
        <is>
          <t>Conor Nolan</t>
        </is>
      </c>
      <c r="E10" s="20">
        <f>Form11_Tax_Calc!E8</f>
        <v/>
      </c>
      <c r="F10" s="20">
        <f>Form11_Tax_Calc!O8</f>
        <v/>
      </c>
      <c r="G10" s="21">
        <f>Form11_Tax_Calc!L8</f>
        <v/>
      </c>
      <c r="H10" s="12">
        <f>IF(Form11_Tax_Calc!L8&gt;0,"Due","Refund")</f>
        <v/>
      </c>
    </row>
    <row r="11">
      <c r="A11" s="29" t="inlineStr">
        <is>
          <t>Average Taxable Income €</t>
        </is>
      </c>
      <c r="B11" s="17">
        <f>IFERROR(AVERAGE(Form11_Tax_Calc!E3:E12),0)</f>
        <v/>
      </c>
      <c r="D11" s="15" t="inlineStr">
        <is>
          <t>Ciara Healy</t>
        </is>
      </c>
      <c r="E11" s="16">
        <f>Form11_Tax_Calc!E9</f>
        <v/>
      </c>
      <c r="F11" s="16">
        <f>Form11_Tax_Calc!O9</f>
        <v/>
      </c>
      <c r="G11" s="17">
        <f>Form11_Tax_Calc!L9</f>
        <v/>
      </c>
      <c r="H11" s="8">
        <f>IF(Form11_Tax_Calc!L9&gt;0,"Due","Refund")</f>
        <v/>
      </c>
    </row>
    <row r="12">
      <c r="A12" s="27" t="inlineStr">
        <is>
          <t>Number of Underpayments (Balance Due)</t>
        </is>
      </c>
      <c r="B12" s="28">
        <f>COUNTIF(Form11_Tax_Calc!L3:L12,"&gt;0")</f>
        <v/>
      </c>
      <c r="D12" s="19" t="inlineStr">
        <is>
          <t>Oisín Ryan</t>
        </is>
      </c>
      <c r="E12" s="20">
        <f>Form11_Tax_Calc!E10</f>
        <v/>
      </c>
      <c r="F12" s="20">
        <f>Form11_Tax_Calc!O10</f>
        <v/>
      </c>
      <c r="G12" s="21">
        <f>Form11_Tax_Calc!L10</f>
        <v/>
      </c>
      <c r="H12" s="12">
        <f>IF(Form11_Tax_Calc!L10&gt;0,"Due","Refund")</f>
        <v/>
      </c>
    </row>
    <row r="13">
      <c r="A13" s="29" t="inlineStr">
        <is>
          <t>Number of Refunds</t>
        </is>
      </c>
      <c r="B13" s="30">
        <f>COUNTIF(Form11_Tax_Calc!L3:L12,"&lt;0")</f>
        <v/>
      </c>
      <c r="D13" s="15" t="inlineStr">
        <is>
          <t>Róisín O'Connell</t>
        </is>
      </c>
      <c r="E13" s="16">
        <f>Form11_Tax_Calc!E11</f>
        <v/>
      </c>
      <c r="F13" s="16">
        <f>Form11_Tax_Calc!O11</f>
        <v/>
      </c>
      <c r="G13" s="17">
        <f>Form11_Tax_Calc!L11</f>
        <v/>
      </c>
      <c r="H13" s="8">
        <f>IF(Form11_Tax_Calc!L11&gt;0,"Due","Refund")</f>
        <v/>
      </c>
    </row>
    <row r="14">
      <c r="A14" s="27" t="inlineStr">
        <is>
          <t>Highest Gross Income €</t>
        </is>
      </c>
      <c r="B14" s="21">
        <f>MAX(Form11_Tax_Calc!C3:C12)</f>
        <v/>
      </c>
      <c r="D14" s="19" t="inlineStr">
        <is>
          <t>Liam Byrne</t>
        </is>
      </c>
      <c r="E14" s="20">
        <f>Form11_Tax_Calc!E12</f>
        <v/>
      </c>
      <c r="F14" s="20">
        <f>Form11_Tax_Calc!O12</f>
        <v/>
      </c>
      <c r="G14" s="21">
        <f>Form11_Tax_Calc!L12</f>
        <v/>
      </c>
      <c r="H14" s="12">
        <f>IF(Form11_Tax_Calc!L12&gt;0,"Due","Refund")</f>
        <v/>
      </c>
    </row>
    <row r="15">
      <c r="A15" s="29" t="inlineStr">
        <is>
          <t>Highest Estimated Liability €</t>
        </is>
      </c>
      <c r="B15" s="17">
        <f>MAX(Form11_Tax_Calc!O3:O12)</f>
        <v/>
      </c>
    </row>
    <row r="16">
      <c r="A16" s="27" t="inlineStr">
        <is>
          <t>Total USC Collected €</t>
        </is>
      </c>
      <c r="B16" s="21">
        <f>SUM(Form11_Tax_Calc!M3:M12)</f>
        <v/>
      </c>
    </row>
    <row r="17">
      <c r="A17" s="29" t="inlineStr">
        <is>
          <t>Total PRSI Collected €</t>
        </is>
      </c>
      <c r="B17" s="17">
        <f>SUM(Form11_Tax_Calc!N3:N12)</f>
        <v/>
      </c>
    </row>
    <row r="18">
      <c r="J18" s="31" t="inlineStr">
        <is>
          <t>Income Type</t>
        </is>
      </c>
      <c r="K18" s="31" t="inlineStr">
        <is>
          <t>Count</t>
        </is>
      </c>
    </row>
    <row r="19">
      <c r="J19" s="23" t="inlineStr">
        <is>
          <t>Employment</t>
        </is>
      </c>
      <c r="K19" s="23">
        <f>COUNTIF(Form11_2026_Input!E3:E12,"Employment")</f>
        <v/>
      </c>
    </row>
    <row r="20">
      <c r="J20" s="23" t="inlineStr">
        <is>
          <t>Self-Employment</t>
        </is>
      </c>
      <c r="K20" s="23">
        <f>COUNTIF(Form11_2026_Input!E3:E12,"Self-Employment")</f>
        <v/>
      </c>
    </row>
    <row r="21">
      <c r="J21" s="23" t="inlineStr">
        <is>
          <t>Rental</t>
        </is>
      </c>
      <c r="K21" s="23">
        <f>COUNTIF(Form11_2026_Input!E3:E12,"Rental")</f>
        <v/>
      </c>
    </row>
    <row r="22">
      <c r="J22" s="23" t="inlineStr">
        <is>
          <t>Foreign Income</t>
        </is>
      </c>
      <c r="K22" s="23">
        <f>COUNTIF(Form11_2026_Input!E3:E12,"Foreign Income")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9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60" customWidth="1" min="3" max="3"/>
  </cols>
  <sheetData>
    <row r="1" ht="34" customHeight="1">
      <c r="A1" s="32" t="inlineStr">
        <is>
          <t>ROS Form 11 Income Tax Workbook — User Instructions</t>
        </is>
      </c>
      <c r="B1" s="36" t="n"/>
      <c r="C1" s="37" t="n"/>
    </row>
    <row r="2"/>
    <row r="3" ht="20" customHeight="1">
      <c r="A3" s="33" t="inlineStr">
        <is>
          <t>PURPOSE</t>
        </is>
      </c>
      <c r="B3" s="36" t="n"/>
      <c r="C3" s="37" t="n"/>
    </row>
    <row r="4" ht="20" customHeight="1">
      <c r="A4" s="34" t="n"/>
      <c r="B4" s="27" t="inlineStr">
        <is>
          <t>Workbook Purpose</t>
        </is>
      </c>
      <c r="C4" s="19" t="inlineStr">
        <is>
          <t>This workbook assists Irish taxpayers and tax agents in preparing, reviewing, and filing income tax data via ROS (Revenue Online Service) Form 11 for the tax year 2026.</t>
        </is>
      </c>
    </row>
    <row r="5" ht="8" customHeight="1"/>
    <row r="6" ht="20" customHeight="1">
      <c r="A6" s="33" t="inlineStr">
        <is>
          <t>SHEETS</t>
        </is>
      </c>
      <c r="B6" s="36" t="n"/>
      <c r="C6" s="37" t="n"/>
    </row>
    <row r="7" ht="20" customHeight="1">
      <c r="A7" s="35" t="n"/>
      <c r="B7" s="29" t="inlineStr">
        <is>
          <t>Form11_2026_Input</t>
        </is>
      </c>
      <c r="C7" s="15" t="inlineStr">
        <is>
          <t>Main data-entry sheet. Enter each taxpayer's income details here. Taxable Income and Valid? columns are calculated automatically.</t>
        </is>
      </c>
    </row>
    <row r="8" ht="20" customHeight="1">
      <c r="A8" s="34" t="n"/>
      <c r="B8" s="27" t="inlineStr">
        <is>
          <t>Form11_Tax_Calc</t>
        </is>
      </c>
      <c r="C8" s="19" t="inlineStr">
        <is>
          <t>Calculates estimated tax liability for each taxpayer including Income Tax at 20%/40%, USC, PRSI, credits, and balance due or refund.</t>
        </is>
      </c>
    </row>
    <row r="9" ht="20" customHeight="1">
      <c r="A9" s="35" t="n"/>
      <c r="B9" s="29" t="inlineStr">
        <is>
          <t>ROS_Summary_Dashboard</t>
        </is>
      </c>
      <c r="C9" s="15" t="inlineStr">
        <is>
          <t>Executive summary with key metrics, charts, and filing status overview for all taxpayers.</t>
        </is>
      </c>
    </row>
    <row r="10" ht="20" customHeight="1">
      <c r="A10" s="34" t="n"/>
      <c r="B10" s="27" t="inlineStr">
        <is>
          <t>Instructions</t>
        </is>
      </c>
      <c r="C10" s="19" t="inlineStr">
        <is>
          <t>This sheet. Read before entering any data.</t>
        </is>
      </c>
    </row>
    <row r="11" ht="8" customHeight="1"/>
    <row r="12" ht="20" customHeight="1">
      <c r="A12" s="33" t="inlineStr">
        <is>
          <t>DATA ENTRY GUIDE</t>
        </is>
      </c>
      <c r="B12" s="36" t="n"/>
      <c r="C12" s="37" t="n"/>
    </row>
    <row r="13" ht="20" customHeight="1">
      <c r="A13" s="35" t="n"/>
      <c r="B13" s="29" t="inlineStr">
        <is>
          <t>Tax Year</t>
        </is>
      </c>
      <c r="C13" s="15" t="inlineStr">
        <is>
          <t>Enter the relevant tax year, e.g. 2026.</t>
        </is>
      </c>
    </row>
    <row r="14" ht="20" customHeight="1">
      <c r="A14" s="34" t="n"/>
      <c r="B14" s="27" t="inlineStr">
        <is>
          <t>PPS Number</t>
        </is>
      </c>
      <c r="C14" s="19" t="inlineStr">
        <is>
          <t>Enter the taxpayer's Personal Public Service (PPS) Number, e.g. 1234567A.</t>
        </is>
      </c>
    </row>
    <row r="15" ht="20" customHeight="1">
      <c r="A15" s="35" t="n"/>
      <c r="B15" s="29" t="inlineStr">
        <is>
          <t>Income Type</t>
        </is>
      </c>
      <c r="C15" s="15" t="inlineStr">
        <is>
          <t>Select from: Employment, Self-Employment, Rental, Foreign Income. This affects the Taxable Income formula.</t>
        </is>
      </c>
    </row>
    <row r="16" ht="20" customHeight="1">
      <c r="A16" s="34" t="n"/>
      <c r="B16" s="27" t="inlineStr">
        <is>
          <t>Irish Gross Income €</t>
        </is>
      </c>
      <c r="C16" s="19" t="inlineStr">
        <is>
          <t>Total gross income from Irish sources before any deductions. Include salary, trading income, etc.</t>
        </is>
      </c>
    </row>
    <row r="17" ht="20" customHeight="1">
      <c r="A17" s="35" t="n"/>
      <c r="B17" s="29" t="inlineStr">
        <is>
          <t>PAYE / Pension Relief €</t>
        </is>
      </c>
      <c r="C17" s="15" t="inlineStr">
        <is>
          <t>Include employer pension contributions, employee contributions qualifying for relief, and PAYE adjustments.</t>
        </is>
      </c>
    </row>
    <row r="18" ht="20" customHeight="1">
      <c r="A18" s="34" t="n"/>
      <c r="B18" s="27" t="inlineStr">
        <is>
          <t>Expenses / Allowable Deductions €</t>
        </is>
      </c>
      <c r="C18" s="19" t="inlineStr">
        <is>
          <t>Allowable business expenses for self-employed; or other qualifying deductions per Revenue rules.</t>
        </is>
      </c>
    </row>
    <row r="19" ht="20" customHeight="1">
      <c r="A19" s="35" t="n"/>
      <c r="B19" s="29" t="inlineStr">
        <is>
          <t>Rental Income €</t>
        </is>
      </c>
      <c r="C19" s="15" t="inlineStr">
        <is>
          <t>Annual gross rental income received. Enter 0 if not applicable.</t>
        </is>
      </c>
    </row>
    <row r="20" ht="20" customHeight="1">
      <c r="A20" s="34" t="n"/>
      <c r="B20" s="27" t="inlineStr">
        <is>
          <t>Foreign Income €</t>
        </is>
      </c>
      <c r="C20" s="19" t="inlineStr">
        <is>
          <t>Any foreign employment or investment income. Enter 0 if not applicable. Check double taxation treaty status.</t>
        </is>
      </c>
    </row>
    <row r="21" ht="8" customHeight="1"/>
    <row r="22" ht="20" customHeight="1">
      <c r="A22" s="33" t="inlineStr">
        <is>
          <t>IRISH TAX NOTES</t>
        </is>
      </c>
      <c r="B22" s="36" t="n"/>
      <c r="C22" s="37" t="n"/>
    </row>
    <row r="23" ht="20" customHeight="1">
      <c r="A23" s="35" t="n"/>
      <c r="B23" s="29" t="inlineStr">
        <is>
          <t>PAYE</t>
        </is>
      </c>
      <c r="C23" s="15" t="inlineStr">
        <is>
          <t>Pay As You Earn — income tax deducted at source by the employer. Enter the total PAYE paid in the tax year.</t>
        </is>
      </c>
    </row>
    <row r="24" ht="20" customHeight="1">
      <c r="A24" s="34" t="n"/>
      <c r="B24" s="27" t="inlineStr">
        <is>
          <t>USC</t>
        </is>
      </c>
      <c r="C24" s="19" t="inlineStr">
        <is>
          <t>Universal Social Charge — levied on gross income. Approximate blended rate of 5% used in this workbook. Actual USC is banded — verify with Revenue.ie.</t>
        </is>
      </c>
    </row>
    <row r="25" ht="20" customHeight="1">
      <c r="A25" s="35" t="n"/>
      <c r="B25" s="29" t="inlineStr">
        <is>
          <t>PRSI</t>
        </is>
      </c>
      <c r="C25" s="15" t="inlineStr">
        <is>
          <t>Pay Related Social Insurance — 4% for Class A employees/self-employed. Used at 4% in this workbook.</t>
        </is>
      </c>
    </row>
    <row r="26" ht="20" customHeight="1">
      <c r="A26" s="34" t="n"/>
      <c r="B26" s="27" t="inlineStr">
        <is>
          <t>Preliminary Tax</t>
        </is>
      </c>
      <c r="C26" s="19" t="inlineStr">
        <is>
          <t>Self-employed taxpayers must pay 90% of current year tax liability as Preliminary Tax by 31 October. Enter any amounts already paid.</t>
        </is>
      </c>
    </row>
    <row r="27" ht="20" customHeight="1">
      <c r="A27" s="35" t="n"/>
      <c r="B27" s="29" t="inlineStr">
        <is>
          <t>Standard Rate Band</t>
        </is>
      </c>
      <c r="C27" s="15" t="inlineStr">
        <is>
          <t>Single person standard rate band is €42,000 for 2026. Income up to this is taxed at 20%; the balance at 40%.</t>
        </is>
      </c>
    </row>
    <row r="28" ht="20" customHeight="1">
      <c r="A28" s="34" t="n"/>
      <c r="B28" s="27" t="inlineStr">
        <is>
          <t>Tax Credits</t>
        </is>
      </c>
      <c r="C28" s="19" t="inlineStr">
        <is>
          <t>Personal Tax Credit is €3,550 for 2026 (single). Married couples have higher credits. Enter actual credits applicable.</t>
        </is>
      </c>
    </row>
    <row r="29" ht="20" customHeight="1">
      <c r="A29" s="35" t="n"/>
      <c r="B29" s="29" t="inlineStr">
        <is>
          <t>ROS Filing Deadline</t>
        </is>
      </c>
      <c r="C29" s="15" t="inlineStr">
        <is>
          <t>Self-assessed taxpayers must file Form 11 and pay by 31 October 2026 (extended deadline for ROS filers — check Revenue.ie annually).</t>
        </is>
      </c>
    </row>
    <row r="30" ht="8" customHeight="1"/>
    <row r="31" ht="20" customHeight="1">
      <c r="A31" s="33" t="inlineStr">
        <is>
          <t>COLOUR LEGEND</t>
        </is>
      </c>
      <c r="B31" s="36" t="n"/>
      <c r="C31" s="37" t="n"/>
    </row>
    <row r="32" ht="20" customHeight="1">
      <c r="A32" s="34" t="n"/>
      <c r="B32" s="27" t="inlineStr">
        <is>
          <t>Pale Yellow (Input Cells)</t>
        </is>
      </c>
      <c r="C32" s="19" t="inlineStr">
        <is>
          <t>User-editable fields — enter your data here.</t>
        </is>
      </c>
    </row>
    <row r="33" ht="20" customHeight="1">
      <c r="A33" s="35" t="n"/>
      <c r="B33" s="29" t="inlineStr">
        <is>
          <t>Light Green (Calculated)</t>
        </is>
      </c>
      <c r="C33" s="15" t="inlineStr">
        <is>
          <t>Formula-driven fields — do not edit manually.</t>
        </is>
      </c>
    </row>
    <row r="34" ht="20" customHeight="1">
      <c r="A34" s="34" t="n"/>
      <c r="B34" s="27" t="inlineStr">
        <is>
          <t>Light Blue (Title / Summary)</t>
        </is>
      </c>
      <c r="C34" s="19" t="inlineStr">
        <is>
          <t>Section headers and summary panels.</t>
        </is>
      </c>
    </row>
    <row r="35" ht="20" customHeight="1">
      <c r="A35" s="35" t="n"/>
      <c r="B35" s="29" t="inlineStr">
        <is>
          <t>Red Highlight (Balance Due)</t>
        </is>
      </c>
      <c r="C35" s="15" t="inlineStr">
        <is>
          <t>Indicates a tax balance is owed to Revenue.</t>
        </is>
      </c>
    </row>
    <row r="36" ht="20" customHeight="1">
      <c r="A36" s="34" t="n"/>
      <c r="B36" s="27" t="inlineStr">
        <is>
          <t>Green Highlight (Refund)</t>
        </is>
      </c>
      <c r="C36" s="19" t="inlineStr">
        <is>
          <t>Indicates Revenue owes a refund to the taxpayer.</t>
        </is>
      </c>
    </row>
    <row r="37" ht="8" customHeight="1"/>
    <row r="38" ht="20" customHeight="1">
      <c r="A38" s="33" t="inlineStr">
        <is>
          <t>DISCLAIMER</t>
        </is>
      </c>
      <c r="B38" s="36" t="n"/>
      <c r="C38" s="37" t="n"/>
    </row>
    <row r="39" ht="20" customHeight="1">
      <c r="A39" s="35" t="n"/>
      <c r="B39" s="29" t="inlineStr">
        <is>
          <t>Important</t>
        </is>
      </c>
      <c r="C39" s="15" t="inlineStr">
        <is>
          <t>This workbook is for estimation and preparation purposes only. It does not constitute professional tax advice. Always verify figures with a qualified tax adviser or directly via Revenue.ie / ROS before submitting any return.</t>
        </is>
      </c>
    </row>
  </sheetData>
  <mergeCells count="7">
    <mergeCell ref="A1:C1"/>
    <mergeCell ref="A3:C3"/>
    <mergeCell ref="A6:C6"/>
    <mergeCell ref="A12:C12"/>
    <mergeCell ref="A22:C22"/>
    <mergeCell ref="A31:C31"/>
    <mergeCell ref="A38:C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2026-06-19T01:08:57Z</dcterms:created>
  <dcterms:modified xmlns:dcterms="http://purl.org/dc/terms/" xmlns:xsi="http://www.w3.org/2001/XMLSchema-instance" xsi:type="dcterms:W3CDTF">2026-06-19T01:08:57Z</dcterms:modified>
</cp:coreProperties>
</file>