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Collections" sheetId="1" state="visible" r:id="rId1"/>
    <sheet xmlns:r="http://schemas.openxmlformats.org/officeDocument/2006/relationships" name="Counters Rota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€&quot;#,##0.00"/>
    <numFmt numFmtId="165" formatCode="DD/MM/YYYY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b val="1"/>
      <color rgb="00FFFFFF"/>
      <sz val="11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164" fontId="0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4" fontId="4" fillId="4" borderId="1" pivotButton="0" quotePrefix="0" xfId="0"/>
    <xf numFmtId="0" fontId="4" fillId="4" borderId="1" pivotButton="0" quotePrefix="0" xfId="0"/>
    <xf numFmtId="166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164" fontId="4" fillId="5" borderId="1" pivotButton="0" quotePrefix="0" xfId="0"/>
    <xf numFmtId="0" fontId="4" fillId="5" borderId="1" pivotButton="0" quotePrefix="0" xfId="0"/>
    <xf numFmtId="166" fontId="4" fillId="5" borderId="1" applyAlignment="1" pivotButton="0" quotePrefix="0" xfId="0">
      <alignment horizontal="center" vertical="center"/>
    </xf>
    <xf numFmtId="0" fontId="3" fillId="6" borderId="1" pivotButton="0" quotePrefix="0" xfId="0"/>
    <xf numFmtId="164" fontId="3" fillId="6" borderId="1" pivotButton="0" quotePrefix="0" xfId="0"/>
    <xf numFmtId="166" fontId="3" fillId="6" borderId="1" pivotButton="0" quotePrefix="0" xfId="0"/>
    <xf numFmtId="164" fontId="0" fillId="0" borderId="0" pivotButton="0" quotePrefix="0" xfId="0"/>
    <xf numFmtId="0" fontId="3" fillId="6" borderId="1" applyAlignment="1" pivotButton="0" quotePrefix="0" xfId="0">
      <alignment horizontal="center" vertical="center"/>
    </xf>
    <xf numFmtId="0" fontId="4" fillId="0" borderId="1" pivotButton="0" quotePrefix="0" xfId="0"/>
    <xf numFmtId="0" fontId="4" fillId="0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1" fontId="2" fillId="5" borderId="1" applyAlignment="1" pivotButton="0" quotePrefix="0" xfId="0">
      <alignment horizontal="center" vertical="center"/>
    </xf>
    <xf numFmtId="1" fontId="2" fillId="4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4" fontId="4" fillId="0" borderId="1" pivotButton="0" quotePrefix="0" xfId="0"/>
    <xf numFmtId="0" fontId="2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  <fill>
        <patternFill patternType="solid">
          <fgColor rgb="00D1FAE5"/>
          <bgColor rgb="00D1FAE5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Weekly Collection Totals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'Dashboard'!$A$16:$A$25</f>
            </numRef>
          </cat>
          <val>
            <numRef>
              <f>'Dashboard'!$B$16:$B$25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Week Ending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Collection Type Breakdown</a:t>
            </a:r>
          </a:p>
        </rich>
      </tx>
    </title>
    <plotArea>
      <pieChart>
        <varyColors val="1"/>
        <ser>
          <idx val="0"/>
          <order val="0"/>
          <tx>
            <strRef>
              <f>'Dashboard'!B28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'Dashboard'!$A$29:$A$31</f>
            </numRef>
          </cat>
          <val>
            <numRef>
              <f>'Dashboard'!$B$29:$B$31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2" customWidth="1" min="3" max="3"/>
    <col width="16" customWidth="1" min="4" max="4"/>
    <col width="18" customWidth="1" min="5" max="5"/>
    <col width="18" customWidth="1" min="6" max="6"/>
    <col width="14" customWidth="1" min="7" max="7"/>
    <col width="18" customWidth="1" min="8" max="8"/>
    <col width="14" customWidth="1" min="9" max="9"/>
    <col width="16" customWidth="1" min="10" max="10"/>
    <col width="12" customWidth="1" min="11" max="11"/>
  </cols>
  <sheetData>
    <row r="1">
      <c r="A1" s="1" t="inlineStr">
        <is>
          <t>St. Colmcille's Parish, Swords, Co. Dublin — Weekly Collection Record 2026</t>
        </is>
      </c>
    </row>
    <row r="2">
      <c r="A2" s="2" t="inlineStr">
        <is>
          <t>Weekly Target (€):</t>
        </is>
      </c>
      <c r="B2" s="3" t="n">
        <v>1500</v>
      </c>
    </row>
    <row r="3"/>
    <row r="4">
      <c r="A4" s="4" t="inlineStr">
        <is>
          <t>Week No</t>
        </is>
      </c>
      <c r="B4" s="4" t="inlineStr">
        <is>
          <t>Week Ending Date</t>
        </is>
      </c>
      <c r="C4" s="4" t="inlineStr">
        <is>
          <t>Envelope Collection (€)</t>
        </is>
      </c>
      <c r="D4" s="4" t="inlineStr">
        <is>
          <t>Loose Plate (€)</t>
        </is>
      </c>
      <c r="E4" s="4" t="inlineStr">
        <is>
          <t>Share Collection (€)</t>
        </is>
      </c>
      <c r="F4" s="4" t="inlineStr">
        <is>
          <t>Total Collection (€)</t>
        </is>
      </c>
      <c r="G4" s="4" t="inlineStr">
        <is>
          <t>No. of Counters</t>
        </is>
      </c>
      <c r="H4" s="4" t="inlineStr">
        <is>
          <t>Counted By</t>
        </is>
      </c>
      <c r="I4" s="4" t="inlineStr">
        <is>
          <t>Lodged (Y/N)</t>
        </is>
      </c>
      <c r="J4" s="4" t="inlineStr">
        <is>
          <t>Lodgement Date</t>
        </is>
      </c>
      <c r="K4" s="4" t="inlineStr">
        <is>
          <t>% of Target</t>
        </is>
      </c>
    </row>
    <row r="5">
      <c r="A5" s="5" t="n">
        <v>1</v>
      </c>
      <c r="B5" s="6" t="inlineStr">
        <is>
          <t>04/01/2026</t>
        </is>
      </c>
      <c r="C5" s="7" t="n">
        <v>620.5</v>
      </c>
      <c r="D5" s="7" t="n">
        <v>145.75</v>
      </c>
      <c r="E5" s="7" t="n">
        <v>210</v>
      </c>
      <c r="F5" s="7">
        <f>C5+D5+E5</f>
        <v/>
      </c>
      <c r="G5" s="5" t="n">
        <v>3</v>
      </c>
      <c r="H5" s="8" t="inlineStr">
        <is>
          <t>Seán Ó Riain</t>
        </is>
      </c>
      <c r="I5" s="5" t="inlineStr">
        <is>
          <t>Y</t>
        </is>
      </c>
      <c r="J5" s="6" t="inlineStr">
        <is>
          <t>05/01/2026</t>
        </is>
      </c>
      <c r="K5" s="9">
        <f>IFERROR(F5/$B$2,0)</f>
        <v/>
      </c>
    </row>
    <row r="6">
      <c r="A6" s="10" t="n">
        <v>2</v>
      </c>
      <c r="B6" s="11" t="inlineStr">
        <is>
          <t>11/01/2026</t>
        </is>
      </c>
      <c r="C6" s="12" t="n">
        <v>705.25</v>
      </c>
      <c r="D6" s="12" t="n">
        <v>132.4</v>
      </c>
      <c r="E6" s="12" t="n">
        <v>195.5</v>
      </c>
      <c r="F6" s="12">
        <f>C6+D6+E6</f>
        <v/>
      </c>
      <c r="G6" s="10" t="n">
        <v>3</v>
      </c>
      <c r="H6" s="13" t="inlineStr">
        <is>
          <t>Aoife Byrne</t>
        </is>
      </c>
      <c r="I6" s="10" t="inlineStr">
        <is>
          <t>Y</t>
        </is>
      </c>
      <c r="J6" s="11" t="inlineStr">
        <is>
          <t>12/01/2026</t>
        </is>
      </c>
      <c r="K6" s="14">
        <f>IFERROR(F6/$B$2,0)</f>
        <v/>
      </c>
    </row>
    <row r="7">
      <c r="A7" s="5" t="n">
        <v>3</v>
      </c>
      <c r="B7" s="6" t="inlineStr">
        <is>
          <t>18/01/2026</t>
        </is>
      </c>
      <c r="C7" s="7" t="n">
        <v>580</v>
      </c>
      <c r="D7" s="7" t="n">
        <v>118.6</v>
      </c>
      <c r="E7" s="7" t="n">
        <v>180.25</v>
      </c>
      <c r="F7" s="7">
        <f>C7+D7+E7</f>
        <v/>
      </c>
      <c r="G7" s="5" t="n">
        <v>2</v>
      </c>
      <c r="H7" s="8" t="inlineStr">
        <is>
          <t>Cian Murphy</t>
        </is>
      </c>
      <c r="I7" s="5" t="inlineStr">
        <is>
          <t>Y</t>
        </is>
      </c>
      <c r="J7" s="6" t="inlineStr">
        <is>
          <t>19/01/2026</t>
        </is>
      </c>
      <c r="K7" s="9">
        <f>IFERROR(F7/$B$2,0)</f>
        <v/>
      </c>
    </row>
    <row r="8">
      <c r="A8" s="10" t="n">
        <v>4</v>
      </c>
      <c r="B8" s="11" t="inlineStr">
        <is>
          <t>25/01/2026</t>
        </is>
      </c>
      <c r="C8" s="12" t="n">
        <v>640.75</v>
      </c>
      <c r="D8" s="12" t="n">
        <v>150</v>
      </c>
      <c r="E8" s="12" t="n">
        <v>205</v>
      </c>
      <c r="F8" s="12">
        <f>C8+D8+E8</f>
        <v/>
      </c>
      <c r="G8" s="10" t="n">
        <v>3</v>
      </c>
      <c r="H8" s="13" t="inlineStr">
        <is>
          <t>Niamh Kelly</t>
        </is>
      </c>
      <c r="I8" s="10" t="inlineStr">
        <is>
          <t>Y</t>
        </is>
      </c>
      <c r="J8" s="11" t="inlineStr">
        <is>
          <t>26/01/2026</t>
        </is>
      </c>
      <c r="K8" s="14">
        <f>IFERROR(F8/$B$2,0)</f>
        <v/>
      </c>
    </row>
    <row r="9">
      <c r="A9" s="5" t="n">
        <v>5</v>
      </c>
      <c r="B9" s="6" t="inlineStr">
        <is>
          <t>01/02/2026</t>
        </is>
      </c>
      <c r="C9" s="7" t="n">
        <v>715</v>
      </c>
      <c r="D9" s="7" t="n">
        <v>165.3</v>
      </c>
      <c r="E9" s="7" t="n">
        <v>220</v>
      </c>
      <c r="F9" s="7">
        <f>C9+D9+E9</f>
        <v/>
      </c>
      <c r="G9" s="5" t="n">
        <v>3</v>
      </c>
      <c r="H9" s="8" t="inlineStr">
        <is>
          <t>Saoirse Doyle</t>
        </is>
      </c>
      <c r="I9" s="5" t="inlineStr">
        <is>
          <t>Y</t>
        </is>
      </c>
      <c r="J9" s="6" t="inlineStr">
        <is>
          <t>02/02/2026</t>
        </is>
      </c>
      <c r="K9" s="9">
        <f>IFERROR(F9/$B$2,0)</f>
        <v/>
      </c>
    </row>
    <row r="10">
      <c r="A10" s="10" t="n">
        <v>6</v>
      </c>
      <c r="B10" s="11" t="inlineStr">
        <is>
          <t>08/02/2026</t>
        </is>
      </c>
      <c r="C10" s="12" t="n">
        <v>590.5</v>
      </c>
      <c r="D10" s="12" t="n">
        <v>121.75</v>
      </c>
      <c r="E10" s="12" t="n">
        <v>190</v>
      </c>
      <c r="F10" s="12">
        <f>C10+D10+E10</f>
        <v/>
      </c>
      <c r="G10" s="10" t="n">
        <v>2</v>
      </c>
      <c r="H10" s="13" t="inlineStr">
        <is>
          <t>Conor Walsh</t>
        </is>
      </c>
      <c r="I10" s="10" t="inlineStr">
        <is>
          <t>N</t>
        </is>
      </c>
      <c r="J10" s="10" t="n"/>
      <c r="K10" s="14">
        <f>IFERROR(F10/$B$2,0)</f>
        <v/>
      </c>
    </row>
    <row r="11">
      <c r="A11" s="5" t="n">
        <v>7</v>
      </c>
      <c r="B11" s="6" t="inlineStr">
        <is>
          <t>15/02/2026</t>
        </is>
      </c>
      <c r="C11" s="7" t="n">
        <v>655</v>
      </c>
      <c r="D11" s="7" t="n">
        <v>138.9</v>
      </c>
      <c r="E11" s="7" t="n">
        <v>200.5</v>
      </c>
      <c r="F11" s="7">
        <f>C11+D11+E11</f>
        <v/>
      </c>
      <c r="G11" s="5" t="n">
        <v>3</v>
      </c>
      <c r="H11" s="8" t="inlineStr">
        <is>
          <t>Órla Fitzgerald</t>
        </is>
      </c>
      <c r="I11" s="5" t="inlineStr">
        <is>
          <t>Y</t>
        </is>
      </c>
      <c r="J11" s="6" t="inlineStr">
        <is>
          <t>16/02/2026</t>
        </is>
      </c>
      <c r="K11" s="9">
        <f>IFERROR(F11/$B$2,0)</f>
        <v/>
      </c>
    </row>
    <row r="12">
      <c r="A12" s="10" t="n">
        <v>8</v>
      </c>
      <c r="B12" s="11" t="inlineStr">
        <is>
          <t>22/02/2026</t>
        </is>
      </c>
      <c r="C12" s="12" t="n">
        <v>610.25</v>
      </c>
      <c r="D12" s="12" t="n">
        <v>129.6</v>
      </c>
      <c r="E12" s="12" t="n">
        <v>185.75</v>
      </c>
      <c r="F12" s="12">
        <f>C12+D12+E12</f>
        <v/>
      </c>
      <c r="G12" s="10" t="n">
        <v>3</v>
      </c>
      <c r="H12" s="13" t="inlineStr">
        <is>
          <t>Éanna Brennan</t>
        </is>
      </c>
      <c r="I12" s="10" t="inlineStr">
        <is>
          <t>Y</t>
        </is>
      </c>
      <c r="J12" s="11" t="inlineStr">
        <is>
          <t>23/02/2026</t>
        </is>
      </c>
      <c r="K12" s="14">
        <f>IFERROR(F12/$B$2,0)</f>
        <v/>
      </c>
    </row>
    <row r="13">
      <c r="A13" s="5" t="n">
        <v>9</v>
      </c>
      <c r="B13" s="6" t="inlineStr">
        <is>
          <t>01/03/2026</t>
        </is>
      </c>
      <c r="C13" s="7" t="n">
        <v>730</v>
      </c>
      <c r="D13" s="7" t="n">
        <v>172.4</v>
      </c>
      <c r="E13" s="7" t="n">
        <v>225</v>
      </c>
      <c r="F13" s="7">
        <f>C13+D13+E13</f>
        <v/>
      </c>
      <c r="G13" s="5" t="n">
        <v>3</v>
      </c>
      <c r="H13" s="8" t="inlineStr">
        <is>
          <t>Roisín Nolan</t>
        </is>
      </c>
      <c r="I13" s="5" t="inlineStr">
        <is>
          <t>Y</t>
        </is>
      </c>
      <c r="J13" s="6" t="inlineStr">
        <is>
          <t>02/03/2026</t>
        </is>
      </c>
      <c r="K13" s="9">
        <f>IFERROR(F13/$B$2,0)</f>
        <v/>
      </c>
    </row>
    <row r="14">
      <c r="A14" s="10" t="n">
        <v>10</v>
      </c>
      <c r="B14" s="11" t="inlineStr">
        <is>
          <t>08/03/2026</t>
        </is>
      </c>
      <c r="C14" s="12" t="n">
        <v>668.5</v>
      </c>
      <c r="D14" s="12" t="n">
        <v>141.2</v>
      </c>
      <c r="E14" s="12" t="n">
        <v>210.5</v>
      </c>
      <c r="F14" s="12">
        <f>C14+D14+E14</f>
        <v/>
      </c>
      <c r="G14" s="10" t="n">
        <v>2</v>
      </c>
      <c r="H14" s="13" t="inlineStr">
        <is>
          <t>Pádraig Hogan</t>
        </is>
      </c>
      <c r="I14" s="10" t="inlineStr">
        <is>
          <t>Y</t>
        </is>
      </c>
      <c r="J14" s="11" t="inlineStr">
        <is>
          <t>09/03/2026</t>
        </is>
      </c>
      <c r="K14" s="14">
        <f>IFERROR(F14/$B$2,0)</f>
        <v/>
      </c>
    </row>
    <row r="15">
      <c r="A15" s="15" t="inlineStr">
        <is>
          <t>TOTAL / AVERAGE</t>
        </is>
      </c>
      <c r="B15" s="15" t="inlineStr"/>
      <c r="C15" s="16">
        <f>SUM(C5:C14)</f>
        <v/>
      </c>
      <c r="D15" s="16">
        <f>SUM(D5:D14)</f>
        <v/>
      </c>
      <c r="E15" s="16">
        <f>SUM(E5:E14)</f>
        <v/>
      </c>
      <c r="F15" s="16">
        <f>SUM(F5:F14)</f>
        <v/>
      </c>
      <c r="G15" s="15" t="n"/>
      <c r="H15" s="15" t="n"/>
      <c r="I15" s="15" t="n"/>
      <c r="J15" s="15" t="n"/>
      <c r="K15" s="17">
        <f>IFERROR(AVERAGE(K5:K14),0)</f>
        <v/>
      </c>
    </row>
    <row r="16"/>
    <row r="17">
      <c r="A17" s="2" t="inlineStr">
        <is>
          <t>Highest Weekly Total:</t>
        </is>
      </c>
      <c r="C17" s="18">
        <f>MAX(F5:F14)</f>
        <v/>
      </c>
    </row>
    <row r="18">
      <c r="A18" s="2" t="inlineStr">
        <is>
          <t>Lowest Weekly Total:</t>
        </is>
      </c>
      <c r="C18" s="18">
        <f>MIN(F5:F14)</f>
        <v/>
      </c>
    </row>
    <row r="19">
      <c r="A19" s="2" t="inlineStr">
        <is>
          <t>Average Weekly Total:</t>
        </is>
      </c>
      <c r="C19" s="18">
        <f>AVERAGE(F5:F14)</f>
        <v/>
      </c>
    </row>
    <row r="20">
      <c r="A20" s="2" t="inlineStr">
        <is>
          <t>Weeks Not Yet Lodged:</t>
        </is>
      </c>
      <c r="C20">
        <f>COUNTIF(I5:I14,"N")</f>
        <v/>
      </c>
    </row>
  </sheetData>
  <mergeCells count="1">
    <mergeCell ref="A1:K1"/>
  </mergeCells>
  <conditionalFormatting sqref="F5:F14">
    <cfRule type="expression" priority="1" dxfId="0" stopIfTrue="1">
      <formula>F5&gt;=$B$2</formula>
    </cfRule>
    <cfRule type="expression" priority="2" dxfId="1" stopIfTrue="1">
      <formula>F5&lt;$B$2</formula>
    </cfRule>
  </conditionalFormatting>
  <conditionalFormatting sqref="I5:I14">
    <cfRule type="cellIs" priority="3" operator="equal" dxfId="1">
      <formula>"N"</formula>
    </cfRule>
  </conditionalFormatting>
  <dataValidations count="1">
    <dataValidation sqref="I5:I14" showErrorMessage="1" showInputMessage="1" allowBlank="1" type="list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4" customWidth="1" min="3" max="3"/>
    <col width="18" customWidth="1" min="4" max="4"/>
    <col width="18" customWidth="1" min="5" max="5"/>
    <col width="18" customWidth="1" min="6" max="6"/>
    <col width="14" customWidth="1" min="7" max="7"/>
  </cols>
  <sheetData>
    <row r="1">
      <c r="A1" s="1" t="inlineStr">
        <is>
          <t>Collection Counters Rota &amp; Verification</t>
        </is>
      </c>
    </row>
    <row r="2"/>
    <row r="3">
      <c r="A3" s="4" t="inlineStr">
        <is>
          <t>Week No</t>
        </is>
      </c>
      <c r="B3" s="4" t="inlineStr">
        <is>
          <t>Week Ending Date</t>
        </is>
      </c>
      <c r="C3" s="4" t="inlineStr">
        <is>
          <t>Counting Team</t>
        </is>
      </c>
      <c r="D3" s="4" t="inlineStr">
        <is>
          <t>Counter 1</t>
        </is>
      </c>
      <c r="E3" s="4" t="inlineStr">
        <is>
          <t>Counter 2</t>
        </is>
      </c>
      <c r="F3" s="4" t="inlineStr">
        <is>
          <t>Counter 3</t>
        </is>
      </c>
      <c r="G3" s="4" t="inlineStr">
        <is>
          <t>Verified (Y/N)</t>
        </is>
      </c>
    </row>
    <row r="4">
      <c r="A4" s="5">
        <f>IF('Weekly Collections'!A5="","",'Weekly Collections'!A5)</f>
        <v/>
      </c>
      <c r="B4" s="6">
        <f>'Weekly Collections'!B5</f>
        <v/>
      </c>
      <c r="C4" s="5" t="inlineStr">
        <is>
          <t>Team A</t>
        </is>
      </c>
      <c r="D4" s="8" t="inlineStr">
        <is>
          <t>Seán Ó Riain</t>
        </is>
      </c>
      <c r="E4" s="8" t="inlineStr">
        <is>
          <t>Niamh Kelly</t>
        </is>
      </c>
      <c r="F4" s="8" t="inlineStr">
        <is>
          <t>Saoirse Doyle</t>
        </is>
      </c>
      <c r="G4" s="5" t="inlineStr">
        <is>
          <t>Y</t>
        </is>
      </c>
    </row>
    <row r="5">
      <c r="A5" s="10">
        <f>IF('Weekly Collections'!A6="","",'Weekly Collections'!A6)</f>
        <v/>
      </c>
      <c r="B5" s="11">
        <f>'Weekly Collections'!B6</f>
        <v/>
      </c>
      <c r="C5" s="10" t="inlineStr">
        <is>
          <t>Team B</t>
        </is>
      </c>
      <c r="D5" s="13" t="inlineStr">
        <is>
          <t>Aoife Byrne</t>
        </is>
      </c>
      <c r="E5" s="13" t="inlineStr">
        <is>
          <t>Cian Murphy</t>
        </is>
      </c>
      <c r="F5" s="13" t="inlineStr"/>
      <c r="G5" s="10" t="inlineStr">
        <is>
          <t>Y</t>
        </is>
      </c>
    </row>
    <row r="6">
      <c r="A6" s="5">
        <f>IF('Weekly Collections'!A7="","",'Weekly Collections'!A7)</f>
        <v/>
      </c>
      <c r="B6" s="6">
        <f>'Weekly Collections'!B7</f>
        <v/>
      </c>
      <c r="C6" s="5" t="inlineStr">
        <is>
          <t>Team A</t>
        </is>
      </c>
      <c r="D6" s="8" t="inlineStr">
        <is>
          <t>Cian Murphy</t>
        </is>
      </c>
      <c r="E6" s="8" t="inlineStr">
        <is>
          <t>Aoife Byrne</t>
        </is>
      </c>
      <c r="F6" s="8" t="inlineStr">
        <is>
          <t>Órla Fitzgerald</t>
        </is>
      </c>
      <c r="G6" s="5" t="inlineStr">
        <is>
          <t>Y</t>
        </is>
      </c>
    </row>
    <row r="7">
      <c r="A7" s="10">
        <f>IF('Weekly Collections'!A8="","",'Weekly Collections'!A8)</f>
        <v/>
      </c>
      <c r="B7" s="11">
        <f>'Weekly Collections'!B8</f>
        <v/>
      </c>
      <c r="C7" s="10" t="inlineStr">
        <is>
          <t>Team B</t>
        </is>
      </c>
      <c r="D7" s="13" t="inlineStr">
        <is>
          <t>Niamh Kelly</t>
        </is>
      </c>
      <c r="E7" s="13" t="inlineStr">
        <is>
          <t>Seán Ó Riain</t>
        </is>
      </c>
      <c r="F7" s="13" t="inlineStr">
        <is>
          <t>Conor Walsh</t>
        </is>
      </c>
      <c r="G7" s="10" t="inlineStr">
        <is>
          <t>Y</t>
        </is>
      </c>
    </row>
    <row r="8">
      <c r="A8" s="5">
        <f>IF('Weekly Collections'!A9="","",'Weekly Collections'!A9)</f>
        <v/>
      </c>
      <c r="B8" s="6">
        <f>'Weekly Collections'!B9</f>
        <v/>
      </c>
      <c r="C8" s="5" t="inlineStr">
        <is>
          <t>Team A</t>
        </is>
      </c>
      <c r="D8" s="8" t="inlineStr">
        <is>
          <t>Saoirse Doyle</t>
        </is>
      </c>
      <c r="E8" s="8" t="inlineStr">
        <is>
          <t>Conor Walsh</t>
        </is>
      </c>
      <c r="F8" s="8" t="inlineStr">
        <is>
          <t>Éanna Brennan</t>
        </is>
      </c>
      <c r="G8" s="5" t="inlineStr">
        <is>
          <t>Y</t>
        </is>
      </c>
    </row>
    <row r="9">
      <c r="A9" s="10">
        <f>IF('Weekly Collections'!A10="","",'Weekly Collections'!A10)</f>
        <v/>
      </c>
      <c r="B9" s="11">
        <f>'Weekly Collections'!B10</f>
        <v/>
      </c>
      <c r="C9" s="10" t="inlineStr">
        <is>
          <t>Team B</t>
        </is>
      </c>
      <c r="D9" s="13" t="inlineStr">
        <is>
          <t>Conor Walsh</t>
        </is>
      </c>
      <c r="E9" s="13" t="inlineStr">
        <is>
          <t>Saoirse Doyle</t>
        </is>
      </c>
      <c r="F9" s="13" t="inlineStr"/>
      <c r="G9" s="10" t="inlineStr">
        <is>
          <t>N</t>
        </is>
      </c>
    </row>
    <row r="10">
      <c r="A10" s="5">
        <f>IF('Weekly Collections'!A11="","",'Weekly Collections'!A11)</f>
        <v/>
      </c>
      <c r="B10" s="6">
        <f>'Weekly Collections'!B11</f>
        <v/>
      </c>
      <c r="C10" s="5" t="inlineStr">
        <is>
          <t>Team A</t>
        </is>
      </c>
      <c r="D10" s="8" t="inlineStr">
        <is>
          <t>Órla Fitzgerald</t>
        </is>
      </c>
      <c r="E10" s="8" t="inlineStr">
        <is>
          <t>Éanna Brennan</t>
        </is>
      </c>
      <c r="F10" s="8" t="inlineStr">
        <is>
          <t>Roisín Nolan</t>
        </is>
      </c>
      <c r="G10" s="5" t="inlineStr">
        <is>
          <t>Y</t>
        </is>
      </c>
    </row>
    <row r="11">
      <c r="A11" s="10">
        <f>IF('Weekly Collections'!A12="","",'Weekly Collections'!A12)</f>
        <v/>
      </c>
      <c r="B11" s="11">
        <f>'Weekly Collections'!B12</f>
        <v/>
      </c>
      <c r="C11" s="10" t="inlineStr">
        <is>
          <t>Team B</t>
        </is>
      </c>
      <c r="D11" s="13" t="inlineStr">
        <is>
          <t>Éanna Brennan</t>
        </is>
      </c>
      <c r="E11" s="13" t="inlineStr">
        <is>
          <t>Órla Fitzgerald</t>
        </is>
      </c>
      <c r="F11" s="13" t="inlineStr">
        <is>
          <t>Pádraig Hogan</t>
        </is>
      </c>
      <c r="G11" s="10" t="inlineStr">
        <is>
          <t>Y</t>
        </is>
      </c>
    </row>
    <row r="12">
      <c r="A12" s="5">
        <f>IF('Weekly Collections'!A13="","",'Weekly Collections'!A13)</f>
        <v/>
      </c>
      <c r="B12" s="6">
        <f>'Weekly Collections'!B13</f>
        <v/>
      </c>
      <c r="C12" s="5" t="inlineStr">
        <is>
          <t>Team A</t>
        </is>
      </c>
      <c r="D12" s="8" t="inlineStr">
        <is>
          <t>Roisín Nolan</t>
        </is>
      </c>
      <c r="E12" s="8" t="inlineStr">
        <is>
          <t>Pádraig Hogan</t>
        </is>
      </c>
      <c r="F12" s="8" t="inlineStr">
        <is>
          <t>Niamh Kelly</t>
        </is>
      </c>
      <c r="G12" s="5" t="inlineStr">
        <is>
          <t>Y</t>
        </is>
      </c>
    </row>
    <row r="13">
      <c r="A13" s="10">
        <f>IF('Weekly Collections'!A14="","",'Weekly Collections'!A14)</f>
        <v/>
      </c>
      <c r="B13" s="11">
        <f>'Weekly Collections'!B14</f>
        <v/>
      </c>
      <c r="C13" s="10" t="inlineStr">
        <is>
          <t>Team B</t>
        </is>
      </c>
      <c r="D13" s="13" t="inlineStr">
        <is>
          <t>Pádraig Hogan</t>
        </is>
      </c>
      <c r="E13" s="13" t="inlineStr">
        <is>
          <t>Roisín Nolan</t>
        </is>
      </c>
      <c r="F13" s="13" t="inlineStr"/>
      <c r="G13" s="10" t="inlineStr">
        <is>
          <t>Y</t>
        </is>
      </c>
    </row>
    <row r="14"/>
    <row r="15">
      <c r="A15" s="2" t="inlineStr">
        <is>
          <t>Counter Appearance Summary</t>
        </is>
      </c>
    </row>
    <row r="16">
      <c r="A16" s="19" t="inlineStr">
        <is>
          <t>Counter Name</t>
        </is>
      </c>
      <c r="B16" s="19" t="inlineStr">
        <is>
          <t>Times Counted</t>
        </is>
      </c>
    </row>
    <row r="17">
      <c r="A17" s="20" t="inlineStr">
        <is>
          <t>Seán Ó Riain</t>
        </is>
      </c>
      <c r="B17" s="21">
        <f>COUNTIF(D4:F13,A17)</f>
        <v/>
      </c>
    </row>
    <row r="18">
      <c r="A18" s="20" t="inlineStr">
        <is>
          <t>Aoife Byrne</t>
        </is>
      </c>
      <c r="B18" s="21">
        <f>COUNTIF(D4:F13,A18)</f>
        <v/>
      </c>
    </row>
    <row r="19">
      <c r="A19" s="20" t="inlineStr">
        <is>
          <t>Cian Murphy</t>
        </is>
      </c>
      <c r="B19" s="21">
        <f>COUNTIF(D4:F13,A19)</f>
        <v/>
      </c>
    </row>
    <row r="20">
      <c r="A20" s="20" t="inlineStr">
        <is>
          <t>Niamh Kelly</t>
        </is>
      </c>
      <c r="B20" s="21">
        <f>COUNTIF(D4:F13,A20)</f>
        <v/>
      </c>
    </row>
    <row r="21">
      <c r="A21" s="20" t="inlineStr">
        <is>
          <t>Saoirse Doyle</t>
        </is>
      </c>
      <c r="B21" s="21">
        <f>COUNTIF(D4:F13,A21)</f>
        <v/>
      </c>
    </row>
    <row r="22">
      <c r="A22" s="20" t="inlineStr">
        <is>
          <t>Conor Walsh</t>
        </is>
      </c>
      <c r="B22" s="21">
        <f>COUNTIF(D4:F13,A22)</f>
        <v/>
      </c>
    </row>
    <row r="23">
      <c r="A23" s="20" t="inlineStr">
        <is>
          <t>Órla Fitzgerald</t>
        </is>
      </c>
      <c r="B23" s="21">
        <f>COUNTIF(D4:F13,A23)</f>
        <v/>
      </c>
    </row>
    <row r="24">
      <c r="A24" s="20" t="inlineStr">
        <is>
          <t>Éanna Brennan</t>
        </is>
      </c>
      <c r="B24" s="21">
        <f>COUNTIF(D4:F13,A24)</f>
        <v/>
      </c>
    </row>
    <row r="25">
      <c r="A25" s="20" t="inlineStr">
        <is>
          <t>Roisín Nolan</t>
        </is>
      </c>
      <c r="B25" s="21">
        <f>COUNTIF(D4:F13,A25)</f>
        <v/>
      </c>
    </row>
    <row r="26">
      <c r="A26" s="20" t="inlineStr">
        <is>
          <t>Pádraig Hogan</t>
        </is>
      </c>
      <c r="B26" s="21">
        <f>COUNTIF(D4:F13,A26)</f>
        <v/>
      </c>
    </row>
  </sheetData>
  <mergeCells count="1">
    <mergeCell ref="A1:G1"/>
  </mergeCells>
  <conditionalFormatting sqref="G4:G13">
    <cfRule type="cellIs" priority="1" operator="equal" dxfId="1">
      <formula>"N"</formula>
    </cfRule>
  </conditionalFormatting>
  <dataValidations count="1">
    <dataValidation sqref="G4:G13" showErrorMessage="1" showInputMessage="1" allowBlank="1" type="list">
      <formula1>"Y,N"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Parish Collection Dashboard 2026</t>
        </is>
      </c>
    </row>
    <row r="2"/>
    <row r="3">
      <c r="A3" s="4" t="inlineStr">
        <is>
          <t>Key Metric</t>
        </is>
      </c>
      <c r="B3" s="4" t="inlineStr">
        <is>
          <t>Value</t>
        </is>
      </c>
    </row>
    <row r="4">
      <c r="A4" s="8" t="inlineStr">
        <is>
          <t>Total Collections Year to Date (€)</t>
        </is>
      </c>
      <c r="B4" s="22">
        <f>SUM('Weekly Collections'!F5:F14)</f>
        <v/>
      </c>
    </row>
    <row r="5">
      <c r="A5" s="13" t="inlineStr">
        <is>
          <t>Average Weekly Collection (€)</t>
        </is>
      </c>
      <c r="B5" s="23">
        <f>AVERAGE('Weekly Collections'!F5:F14)</f>
        <v/>
      </c>
    </row>
    <row r="6">
      <c r="A6" s="8" t="inlineStr">
        <is>
          <t>Highest Weekly Collection (€)</t>
        </is>
      </c>
      <c r="B6" s="22">
        <f>MAX('Weekly Collections'!F5:F14)</f>
        <v/>
      </c>
    </row>
    <row r="7">
      <c r="A7" s="13" t="inlineStr">
        <is>
          <t>Lowest Weekly Collection (€)</t>
        </is>
      </c>
      <c r="B7" s="23">
        <f>MIN('Weekly Collections'!F5:F14)</f>
        <v/>
      </c>
    </row>
    <row r="8">
      <c r="A8" s="8" t="inlineStr">
        <is>
          <t>Total Envelope Collection (€)</t>
        </is>
      </c>
      <c r="B8" s="22">
        <f>SUM('Weekly Collections'!C5:C14)</f>
        <v/>
      </c>
    </row>
    <row r="9">
      <c r="A9" s="13" t="inlineStr">
        <is>
          <t>Total Loose Plate Collection (€)</t>
        </is>
      </c>
      <c r="B9" s="23">
        <f>SUM('Weekly Collections'!D5:D14)</f>
        <v/>
      </c>
    </row>
    <row r="10">
      <c r="A10" s="8" t="inlineStr">
        <is>
          <t>Total Share Collection (€)</t>
        </is>
      </c>
      <c r="B10" s="22">
        <f>SUM('Weekly Collections'!E5:E14)</f>
        <v/>
      </c>
    </row>
    <row r="11">
      <c r="A11" s="13" t="inlineStr">
        <is>
          <t>Weeks Meeting Target</t>
        </is>
      </c>
      <c r="B11" s="24">
        <f>COUNTIF('Weekly Collections'!K5:K14,"&gt;=1")</f>
        <v/>
      </c>
    </row>
    <row r="12">
      <c r="A12" s="8" t="inlineStr">
        <is>
          <t>Weeks Below Target</t>
        </is>
      </c>
      <c r="B12" s="25">
        <f>COUNTIF('Weekly Collections'!K5:K14,"&lt;1")</f>
        <v/>
      </c>
    </row>
    <row r="13"/>
    <row r="14"/>
    <row r="15">
      <c r="A15" s="19" t="inlineStr">
        <is>
          <t>Week Ending</t>
        </is>
      </c>
      <c r="B15" s="19" t="inlineStr">
        <is>
          <t>Total Collection (€)</t>
        </is>
      </c>
    </row>
    <row r="16">
      <c r="A16" s="26">
        <f>'Weekly Collections'!B5</f>
        <v/>
      </c>
      <c r="B16" s="27">
        <f>'Weekly Collections'!F5</f>
        <v/>
      </c>
    </row>
    <row r="17">
      <c r="A17" s="26">
        <f>'Weekly Collections'!B6</f>
        <v/>
      </c>
      <c r="B17" s="27">
        <f>'Weekly Collections'!F6</f>
        <v/>
      </c>
    </row>
    <row r="18">
      <c r="A18" s="26">
        <f>'Weekly Collections'!B7</f>
        <v/>
      </c>
      <c r="B18" s="27">
        <f>'Weekly Collections'!F7</f>
        <v/>
      </c>
    </row>
    <row r="19">
      <c r="A19" s="26">
        <f>'Weekly Collections'!B8</f>
        <v/>
      </c>
      <c r="B19" s="27">
        <f>'Weekly Collections'!F8</f>
        <v/>
      </c>
    </row>
    <row r="20">
      <c r="A20" s="26">
        <f>'Weekly Collections'!B9</f>
        <v/>
      </c>
      <c r="B20" s="27">
        <f>'Weekly Collections'!F9</f>
        <v/>
      </c>
    </row>
    <row r="21">
      <c r="A21" s="26">
        <f>'Weekly Collections'!B10</f>
        <v/>
      </c>
      <c r="B21" s="27">
        <f>'Weekly Collections'!F10</f>
        <v/>
      </c>
    </row>
    <row r="22">
      <c r="A22" s="26">
        <f>'Weekly Collections'!B11</f>
        <v/>
      </c>
      <c r="B22" s="27">
        <f>'Weekly Collections'!F11</f>
        <v/>
      </c>
    </row>
    <row r="23">
      <c r="A23" s="26">
        <f>'Weekly Collections'!B12</f>
        <v/>
      </c>
      <c r="B23" s="27">
        <f>'Weekly Collections'!F12</f>
        <v/>
      </c>
    </row>
    <row r="24">
      <c r="A24" s="26">
        <f>'Weekly Collections'!B13</f>
        <v/>
      </c>
      <c r="B24" s="27">
        <f>'Weekly Collections'!F13</f>
        <v/>
      </c>
    </row>
    <row r="25">
      <c r="A25" s="26">
        <f>'Weekly Collections'!B14</f>
        <v/>
      </c>
      <c r="B25" s="27">
        <f>'Weekly Collections'!F14</f>
        <v/>
      </c>
    </row>
    <row r="26"/>
    <row r="27"/>
    <row r="28">
      <c r="A28" s="19" t="inlineStr">
        <is>
          <t>Collection Type</t>
        </is>
      </c>
      <c r="B28" s="19" t="inlineStr">
        <is>
          <t>Total (€)</t>
        </is>
      </c>
    </row>
    <row r="29">
      <c r="A29" s="20" t="inlineStr">
        <is>
          <t>Envelope Collection</t>
        </is>
      </c>
      <c r="B29" s="27">
        <f>SUM('Weekly Collections'!C5:C14)</f>
        <v/>
      </c>
    </row>
    <row r="30">
      <c r="A30" s="20" t="inlineStr">
        <is>
          <t>Loose Plate</t>
        </is>
      </c>
      <c r="B30" s="27">
        <f>SUM('Weekly Collections'!D5:D14)</f>
        <v/>
      </c>
    </row>
    <row r="31">
      <c r="A31" s="20" t="inlineStr">
        <is>
          <t>Share Collection</t>
        </is>
      </c>
      <c r="B31" s="27">
        <f>SUM('Weekly Collections'!E5:E14)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>
      <c r="A1" s="1" t="inlineStr">
        <is>
          <t>Instructions — Parish Weekly Collection Record</t>
        </is>
      </c>
    </row>
    <row r="2"/>
    <row r="3">
      <c r="A3" s="4" t="inlineStr">
        <is>
          <t>Sheet</t>
        </is>
      </c>
      <c r="B3" s="4" t="inlineStr">
        <is>
          <t>Purpose / How to Use</t>
        </is>
      </c>
    </row>
    <row r="4" ht="60" customHeight="1">
      <c r="A4" s="28" t="inlineStr">
        <is>
          <t>Weekly Collections</t>
        </is>
      </c>
      <c r="B4" s="29" t="inlineStr">
        <is>
          <t>Enter each Sunday's Envelope, Loose Plate and Share Collection amounts. The Total, % of Target and totals row calculate automatically. Set the Weekly Target in cell B2. Mark 'Lodged' as Y or N once the money is brought to the bank, and record the lodgement date.</t>
        </is>
      </c>
    </row>
    <row r="5" ht="60" customHeight="1">
      <c r="A5" s="30" t="inlineStr">
        <is>
          <t>Counters Rota</t>
        </is>
      </c>
      <c r="B5" s="31" t="inlineStr">
        <is>
          <t>Shows which counting team and named parishioners counted each week's collection, pulled automatically from the Weekly Collections sheet. Mark 'Verified' once a second counter has checked the total. The summary table counts how often each parishioner has served as a counter.</t>
        </is>
      </c>
    </row>
    <row r="6" ht="60" customHeight="1">
      <c r="A6" s="28" t="inlineStr">
        <is>
          <t>Dashboard</t>
        </is>
      </c>
      <c r="B6" s="29" t="inlineStr">
        <is>
          <t>Displays key totals, averages and highs/lows for the year to date, plus a bar chart of weekly totals and a pie chart showing the split between Envelope, Loose Plate and Share Collections. All figures update automatically from the Weekly Collections sheet.</t>
        </is>
      </c>
    </row>
    <row r="7" ht="60" customHeight="1">
      <c r="A7" s="30" t="inlineStr">
        <is>
          <t>General</t>
        </is>
      </c>
      <c r="B7" s="31" t="inlineStr">
        <is>
          <t>Cells shaded pale yellow are for manual input; all other cells contain formulas and should not normally be overtyped. Amounts are shown in euro (€) and dates in DD/MM/YYYY format, in line with Irish parish finance committee practice.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2026-07-14T11:29:23Z</dcterms:created>
  <dcterms:modified xmlns:dcterms="http://purl.org/dc/terms/" xmlns:xsi="http://www.w3.org/2001/XMLSchema-instance" xsi:type="dcterms:W3CDTF">2026-07-14T11:29:23Z</dcterms:modified>
</cp:coreProperties>
</file>