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re Costs &amp; Relief" sheetId="1" state="visible" r:id="rId1"/>
    <sheet xmlns:r="http://schemas.openxmlformats.org/officeDocument/2006/relationships" name="Dashboard" sheetId="2" state="visible" r:id="rId2"/>
    <sheet xmlns:r="http://schemas.openxmlformats.org/officeDocument/2006/relationships" name="Instructions" sheetId="3" state="visible" r:id="rId3"/>
  </sheets>
  <definedNames/>
  <calcPr calcId="124519" fullCalcOnLoad="1"/>
</workbook>
</file>

<file path=xl/styles.xml><?xml version="1.0" encoding="utf-8"?>
<styleSheet xmlns="http://schemas.openxmlformats.org/spreadsheetml/2006/main">
  <numFmts count="2">
    <numFmt numFmtId="164" formatCode="DD/MM/YYYY"/>
    <numFmt numFmtId="165" formatCode="&quot;€&quot;#,##0.00"/>
  </numFmts>
  <fonts count="7">
    <font>
      <name val="Calibri"/>
      <family val="2"/>
      <color theme="1"/>
      <sz val="11"/>
      <scheme val="minor"/>
    </font>
    <font>
      <name val="Calibri"/>
      <b val="1"/>
      <color rgb="000F766E"/>
      <sz val="16"/>
    </font>
    <font>
      <name val="Calibri"/>
      <i val="1"/>
      <color rgb="006B7280"/>
      <sz val="9"/>
    </font>
    <font>
      <name val="Calibri"/>
      <b val="1"/>
      <color rgb="00FFFFFF"/>
      <sz val="11"/>
    </font>
    <font>
      <name val="Calibri"/>
      <sz val="10"/>
    </font>
    <font>
      <name val="Calibri"/>
      <b val="1"/>
      <sz val="10"/>
    </font>
    <font>
      <name val="Calibri"/>
      <b val="1"/>
      <color rgb="00FFFFFF"/>
      <sz val="10"/>
    </font>
  </fonts>
  <fills count="7">
    <fill>
      <patternFill/>
    </fill>
    <fill>
      <patternFill patternType="gray125"/>
    </fill>
    <fill>
      <patternFill patternType="solid">
        <fgColor rgb="000F766E"/>
        <bgColor rgb="000F766E"/>
      </patternFill>
    </fill>
    <fill>
      <patternFill patternType="solid">
        <fgColor rgb="00FFFBEB"/>
        <bgColor rgb="00FFFBEB"/>
      </patternFill>
    </fill>
    <fill>
      <patternFill patternType="solid">
        <fgColor rgb="00F0FDFA"/>
        <bgColor rgb="00F0FDFA"/>
      </patternFill>
    </fill>
    <fill>
      <patternFill patternType="solid">
        <fgColor rgb="00FFFFFF"/>
        <bgColor rgb="00FFFFFF"/>
      </patternFill>
    </fill>
    <fill>
      <patternFill patternType="solid">
        <fgColor rgb="0014B8A6"/>
        <bgColor rgb="0014B8A6"/>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42">
    <xf numFmtId="0" fontId="0" fillId="0" borderId="0" pivotButton="0" quotePrefix="0" xfId="0"/>
    <xf numFmtId="0" fontId="1" fillId="0" borderId="0" applyAlignment="1" pivotButton="0" quotePrefix="0" xfId="0">
      <alignment horizontal="left" vertical="center"/>
    </xf>
    <xf numFmtId="0" fontId="2" fillId="0" borderId="0" pivotButton="0" quotePrefix="0" xfId="0"/>
    <xf numFmtId="0" fontId="3" fillId="2" borderId="1" applyAlignment="1" pivotButton="0" quotePrefix="0" xfId="0">
      <alignment horizontal="center" vertical="center" wrapText="1"/>
    </xf>
    <xf numFmtId="0" fontId="5" fillId="0" borderId="0" pivotButton="0" quotePrefix="0" xfId="0"/>
    <xf numFmtId="0" fontId="4" fillId="4" borderId="1" applyAlignment="1" pivotButton="0" quotePrefix="0" xfId="0">
      <alignment horizontal="left" vertical="center" wrapText="1"/>
    </xf>
    <xf numFmtId="0" fontId="0" fillId="4" borderId="1" applyAlignment="1" pivotButton="0" quotePrefix="0" xfId="0">
      <alignment horizontal="left" vertical="center" wrapText="1"/>
    </xf>
    <xf numFmtId="164" fontId="0" fillId="4" borderId="1" applyAlignment="1" pivotButton="0" quotePrefix="0" xfId="0">
      <alignment horizontal="right" vertical="center"/>
    </xf>
    <xf numFmtId="165" fontId="0" fillId="3" borderId="1" applyAlignment="1" pivotButton="0" quotePrefix="0" xfId="0">
      <alignment horizontal="right" vertical="center"/>
    </xf>
    <xf numFmtId="165" fontId="0" fillId="4" borderId="1" applyAlignment="1" pivotButton="0" quotePrefix="0" xfId="0">
      <alignment horizontal="right" vertical="center"/>
    </xf>
    <xf numFmtId="9" fontId="0" fillId="3" borderId="1" applyAlignment="1" pivotButton="0" quotePrefix="0" xfId="0">
      <alignment horizontal="right" vertical="center"/>
    </xf>
    <xf numFmtId="0" fontId="3" fillId="2" borderId="1" pivotButton="0" quotePrefix="0" xfId="0"/>
    <xf numFmtId="0" fontId="4" fillId="5" borderId="1" applyAlignment="1" pivotButton="0" quotePrefix="0" xfId="0">
      <alignment horizontal="left" vertical="center" wrapText="1"/>
    </xf>
    <xf numFmtId="0" fontId="0" fillId="5" borderId="1" applyAlignment="1" pivotButton="0" quotePrefix="0" xfId="0">
      <alignment horizontal="left" vertical="center" wrapText="1"/>
    </xf>
    <xf numFmtId="164" fontId="0" fillId="5" borderId="1" applyAlignment="1" pivotButton="0" quotePrefix="0" xfId="0">
      <alignment horizontal="right" vertical="center"/>
    </xf>
    <xf numFmtId="165" fontId="0" fillId="5" borderId="1" applyAlignment="1" pivotButton="0" quotePrefix="0" xfId="0">
      <alignment horizontal="right" vertical="center"/>
    </xf>
    <xf numFmtId="0" fontId="4" fillId="4" borderId="1" pivotButton="0" quotePrefix="0" xfId="0"/>
    <xf numFmtId="0" fontId="4" fillId="5" borderId="1" pivotButton="0" quotePrefix="0" xfId="0"/>
    <xf numFmtId="0" fontId="5" fillId="6" borderId="1" applyAlignment="1" pivotButton="0" quotePrefix="0" xfId="0">
      <alignment horizontal="left" vertical="center" wrapText="1"/>
    </xf>
    <xf numFmtId="0" fontId="0" fillId="6" borderId="1" pivotButton="0" quotePrefix="0" xfId="0"/>
    <xf numFmtId="165" fontId="6" fillId="6" borderId="1" applyAlignment="1" pivotButton="0" quotePrefix="0" xfId="0">
      <alignment horizontal="right" vertical="center"/>
    </xf>
    <xf numFmtId="9" fontId="6" fillId="6" borderId="1" applyAlignment="1" pivotButton="0" quotePrefix="0" xfId="0">
      <alignment horizontal="right" vertical="center"/>
    </xf>
    <xf numFmtId="0" fontId="4" fillId="0" borderId="1" pivotButton="0" quotePrefix="0" xfId="0"/>
    <xf numFmtId="9" fontId="4" fillId="0" borderId="1" pivotButton="0" quotePrefix="0" xfId="0"/>
    <xf numFmtId="0" fontId="1" fillId="0" borderId="0" pivotButton="0" quotePrefix="0" xfId="0"/>
    <xf numFmtId="0" fontId="5" fillId="4" borderId="1" applyAlignment="1" pivotButton="0" quotePrefix="0" xfId="0">
      <alignment horizontal="right" vertical="center"/>
    </xf>
    <xf numFmtId="165" fontId="5" fillId="5" borderId="1" applyAlignment="1" pivotButton="0" quotePrefix="0" xfId="0">
      <alignment horizontal="right" vertical="center"/>
    </xf>
    <xf numFmtId="165" fontId="5" fillId="4" borderId="1" applyAlignment="1" pivotButton="0" quotePrefix="0" xfId="0">
      <alignment horizontal="right" vertical="center"/>
    </xf>
    <xf numFmtId="9" fontId="5" fillId="4" borderId="1" applyAlignment="1" pivotButton="0" quotePrefix="0" xfId="0">
      <alignment horizontal="right" vertical="center"/>
    </xf>
    <xf numFmtId="0" fontId="5" fillId="5" borderId="1" applyAlignment="1" pivotButton="0" quotePrefix="0" xfId="0">
      <alignment horizontal="right" vertical="center"/>
    </xf>
    <xf numFmtId="0" fontId="3" fillId="6" borderId="1" applyAlignment="1" pivotButton="0" quotePrefix="0" xfId="0">
      <alignment horizontal="left" vertical="center" wrapText="1"/>
    </xf>
    <xf numFmtId="0" fontId="4" fillId="0" borderId="1" applyAlignment="1" pivotButton="0" quotePrefix="0" xfId="0">
      <alignment horizontal="left" vertical="top" wrapText="1"/>
    </xf>
    <xf numFmtId="164" fontId="0" fillId="4" borderId="1" applyAlignment="1" pivotButton="0" quotePrefix="0" xfId="0">
      <alignment horizontal="right" vertical="center"/>
    </xf>
    <xf numFmtId="165" fontId="0" fillId="3" borderId="1" applyAlignment="1" pivotButton="0" quotePrefix="0" xfId="0">
      <alignment horizontal="right" vertical="center"/>
    </xf>
    <xf numFmtId="165" fontId="0" fillId="4" borderId="1" applyAlignment="1" pivotButton="0" quotePrefix="0" xfId="0">
      <alignment horizontal="right" vertical="center"/>
    </xf>
    <xf numFmtId="164" fontId="0" fillId="5" borderId="1" applyAlignment="1" pivotButton="0" quotePrefix="0" xfId="0">
      <alignment horizontal="right" vertical="center"/>
    </xf>
    <xf numFmtId="165" fontId="0" fillId="5" borderId="1" applyAlignment="1" pivotButton="0" quotePrefix="0" xfId="0">
      <alignment horizontal="right" vertical="center"/>
    </xf>
    <xf numFmtId="0" fontId="0" fillId="0" borderId="4" pivotButton="0" quotePrefix="0" xfId="0"/>
    <xf numFmtId="0" fontId="0" fillId="0" borderId="5" pivotButton="0" quotePrefix="0" xfId="0"/>
    <xf numFmtId="165" fontId="6" fillId="6" borderId="1" applyAlignment="1" pivotButton="0" quotePrefix="0" xfId="0">
      <alignment horizontal="right" vertical="center"/>
    </xf>
    <xf numFmtId="165" fontId="5" fillId="5" borderId="1" applyAlignment="1" pivotButton="0" quotePrefix="0" xfId="0">
      <alignment horizontal="right" vertical="center"/>
    </xf>
    <xf numFmtId="165" fontId="5" fillId="4" borderId="1" applyAlignment="1" pivotButton="0" quotePrefix="0" xfId="0">
      <alignment horizontal="right" vertical="center"/>
    </xf>
  </cellXfs>
  <cellStyles count="1">
    <cellStyle name="Normal" xfId="0" builtinId="0" hidden="0"/>
  </cellStyles>
  <dxfs count="2">
    <dxf>
      <font>
        <b val="1"/>
        <color rgb="00DC2626"/>
      </font>
      <fill>
        <patternFill patternType="solid">
          <fgColor rgb="00FEE2E2"/>
          <bgColor rgb="00FEE2E2"/>
        </patternFill>
      </fill>
    </dxf>
    <dxf>
      <font>
        <b val="1"/>
        <color rgb="0022C55E"/>
      </font>
      <fill>
        <patternFill patternType="solid">
          <fgColor rgb="00DCFCE7"/>
          <bgColor rgb="00DCFC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Net Fees, Tax Relief &amp; Net Cost per Resident (€)</a:t>
            </a:r>
          </a:p>
        </rich>
      </tx>
    </title>
    <plotArea>
      <barChart>
        <barDir val="col"/>
        <grouping val="clustered"/>
        <ser>
          <idx val="0"/>
          <order val="0"/>
          <tx>
            <strRef>
              <f>'Care Costs &amp; Relief'!K4</f>
            </strRef>
          </tx>
          <spPr>
            <a:solidFill xmlns:a="http://schemas.openxmlformats.org/drawingml/2006/main">
              <a:srgbClr val="0F766E"/>
            </a:solidFill>
            <a:ln xmlns:a="http://schemas.openxmlformats.org/drawingml/2006/main">
              <a:prstDash val="solid"/>
            </a:ln>
          </spPr>
          <cat>
            <numRef>
              <f>'Care Costs &amp; Relief'!$A$5:$A$13</f>
            </numRef>
          </cat>
          <val>
            <numRef>
              <f>'Care Costs &amp; Relief'!$K$5:$K$13</f>
            </numRef>
          </val>
        </ser>
        <ser>
          <idx val="1"/>
          <order val="1"/>
          <tx>
            <strRef>
              <f>'Care Costs &amp; Relief'!M4</f>
            </strRef>
          </tx>
          <spPr>
            <a:solidFill xmlns:a="http://schemas.openxmlformats.org/drawingml/2006/main">
              <a:srgbClr val="22C55E"/>
            </a:solidFill>
            <a:ln xmlns:a="http://schemas.openxmlformats.org/drawingml/2006/main">
              <a:prstDash val="solid"/>
            </a:ln>
          </spPr>
          <cat>
            <numRef>
              <f>'Care Costs &amp; Relief'!$A$5:$A$13</f>
            </numRef>
          </cat>
          <val>
            <numRef>
              <f>'Care Costs &amp; Relief'!$M$5:$M$13</f>
            </numRef>
          </val>
        </ser>
        <ser>
          <idx val="2"/>
          <order val="2"/>
          <tx>
            <strRef>
              <f>'Care Costs &amp; Relief'!N4</f>
            </strRef>
          </tx>
          <spPr>
            <a:solidFill xmlns:a="http://schemas.openxmlformats.org/drawingml/2006/main">
              <a:srgbClr val="DC2626"/>
            </a:solidFill>
            <a:ln xmlns:a="http://schemas.openxmlformats.org/drawingml/2006/main">
              <a:prstDash val="solid"/>
            </a:ln>
          </spPr>
          <cat>
            <numRef>
              <f>'Care Costs &amp; Relief'!$A$5:$A$13</f>
            </numRef>
          </cat>
          <val>
            <numRef>
              <f>'Care Costs &amp; Relief'!$N$5:$N$13</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Resident</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Amount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Marginal Tax Rate Distribution</a:t>
            </a:r>
          </a:p>
        </rich>
      </tx>
    </title>
    <plotArea>
      <pieChart>
        <varyColors val="1"/>
        <ser>
          <idx val="0"/>
          <order val="0"/>
          <tx>
            <strRef>
              <f>'Dashboard'!E3</f>
            </strRef>
          </tx>
          <spPr>
            <a:ln xmlns:a="http://schemas.openxmlformats.org/drawingml/2006/main">
              <a:prstDash val="solid"/>
            </a:ln>
          </spPr>
          <cat>
            <numRef>
              <f>'Dashboard'!$D$4:$D$5</f>
            </numRef>
          </cat>
          <val>
            <numRef>
              <f>'Dashboard'!$E$4:$E$5</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0</col>
      <colOff>0</colOff>
      <row>15</row>
      <rowOff>0</rowOff>
    </from>
    <ext cx="792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15</row>
      <rowOff>0</rowOff>
    </from>
    <ext cx="432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Q19"/>
  <sheetViews>
    <sheetView workbookViewId="0">
      <pane ySplit="4" topLeftCell="A5" activePane="bottomLeft" state="frozen"/>
      <selection pane="bottomLeft" activeCell="A1" sqref="A1"/>
    </sheetView>
  </sheetViews>
  <sheetFormatPr baseColWidth="8" defaultRowHeight="15"/>
  <cols>
    <col width="18" customWidth="1" min="1" max="1"/>
    <col width="24" customWidth="1" min="2" max="2"/>
    <col width="12" customWidth="1" min="3" max="3"/>
    <col width="20" customWidth="1" min="4" max="4"/>
    <col width="14" customWidth="1" min="5" max="5"/>
    <col width="14" customWidth="1" min="6" max="6"/>
    <col width="12" customWidth="1" min="7" max="7"/>
    <col width="14" customWidth="1" min="8" max="8"/>
    <col width="15" customWidth="1" min="9" max="9"/>
    <col width="17" customWidth="1" min="10" max="10"/>
    <col width="18" customWidth="1" min="11" max="11"/>
    <col width="14" customWidth="1" min="12" max="12"/>
    <col width="16" customWidth="1" min="13" max="13"/>
    <col width="18" customWidth="1" min="14" max="14"/>
    <col width="16" customWidth="1" min="16" max="16"/>
    <col width="20" customWidth="1" min="17" max="17"/>
  </cols>
  <sheetData>
    <row r="1" ht="26" customHeight="1">
      <c r="A1" s="1" t="inlineStr">
        <is>
          <t>Nursing Home Tax Relief Tracker 2026 (Section 469 Health Expenses Relief)</t>
        </is>
      </c>
    </row>
    <row r="2">
      <c r="A2" s="2" t="inlineStr">
        <is>
          <t>Note: Nursing home fees qualify for tax relief at the claimant's marginal rate of income tax under Section 469 TCA 1997.</t>
        </is>
      </c>
    </row>
    <row r="3"/>
    <row r="4" ht="34" customHeight="1">
      <c r="A4" s="3" t="inlineStr">
        <is>
          <t>Resident Name</t>
        </is>
      </c>
      <c r="B4" s="3" t="inlineStr">
        <is>
          <t>Nursing Home</t>
        </is>
      </c>
      <c r="C4" s="3" t="inlineStr">
        <is>
          <t>County</t>
        </is>
      </c>
      <c r="D4" s="3" t="inlineStr">
        <is>
          <t>HSE Region</t>
        </is>
      </c>
      <c r="E4" s="3" t="inlineStr">
        <is>
          <t>Care Start Date</t>
        </is>
      </c>
      <c r="F4" s="3" t="inlineStr">
        <is>
          <t>Care End Date</t>
        </is>
      </c>
      <c r="G4" s="3" t="inlineStr">
        <is>
          <t>Months in Tax Year</t>
        </is>
      </c>
      <c r="H4" s="3" t="inlineStr">
        <is>
          <t>Monthly Fee (€)</t>
        </is>
      </c>
      <c r="I4" s="3" t="inlineStr">
        <is>
          <t>Total Fees Paid (€)</t>
        </is>
      </c>
      <c r="J4" s="3" t="inlineStr">
        <is>
          <t>Fair Deal Contribution (€)</t>
        </is>
      </c>
      <c r="K4" s="3" t="inlineStr">
        <is>
          <t>Net Fees Paid by Family (€)</t>
        </is>
      </c>
      <c r="L4" s="3" t="inlineStr">
        <is>
          <t>Marginal Tax Rate</t>
        </is>
      </c>
      <c r="M4" s="3" t="inlineStr">
        <is>
          <t>Tax Relief Amount (€)</t>
        </is>
      </c>
      <c r="N4" s="3" t="inlineStr">
        <is>
          <t>Net Cost After Relief (€)</t>
        </is>
      </c>
      <c r="P4" s="4" t="inlineStr">
        <is>
          <t>County Lookup Table</t>
        </is>
      </c>
    </row>
    <row r="5">
      <c r="A5" s="5" t="inlineStr">
        <is>
          <t>Aoife Byrne</t>
        </is>
      </c>
      <c r="B5" s="5" t="inlineStr">
        <is>
          <t>Fairfield Nursing Home</t>
        </is>
      </c>
      <c r="C5" s="5" t="inlineStr">
        <is>
          <t>Dublin</t>
        </is>
      </c>
      <c r="D5" s="6">
        <f>IFERROR(VLOOKUP(C5,$P$5:$Q$14,2,0),"")</f>
        <v/>
      </c>
      <c r="E5" s="32" t="n">
        <v>46185</v>
      </c>
      <c r="F5" s="32" t="n">
        <v>46387</v>
      </c>
      <c r="G5" s="6">
        <f>ROUND(((YEAR(F5)-YEAR(E5))*12+(MONTH(F5)-MONTH(E5))+1),0)</f>
        <v/>
      </c>
      <c r="H5" s="33" t="n">
        <v>3800</v>
      </c>
      <c r="I5" s="34">
        <f>H5*G5</f>
        <v/>
      </c>
      <c r="J5" s="33" t="n">
        <v>9500</v>
      </c>
      <c r="K5" s="34">
        <f>MAX(0,I5-J5)</f>
        <v/>
      </c>
      <c r="L5" s="10" t="n">
        <v>0.2</v>
      </c>
      <c r="M5" s="34">
        <f>K5*L5</f>
        <v/>
      </c>
      <c r="N5" s="34">
        <f>K5-M5</f>
        <v/>
      </c>
      <c r="P5" s="11" t="inlineStr">
        <is>
          <t>County</t>
        </is>
      </c>
      <c r="Q5" s="11" t="inlineStr">
        <is>
          <t>HSE Region</t>
        </is>
      </c>
    </row>
    <row r="6">
      <c r="A6" s="12" t="inlineStr">
        <is>
          <t>Seán Kelly</t>
        </is>
      </c>
      <c r="B6" s="12" t="inlineStr">
        <is>
          <t>Riverside Care Centre</t>
        </is>
      </c>
      <c r="C6" s="12" t="inlineStr">
        <is>
          <t>Cork</t>
        </is>
      </c>
      <c r="D6" s="13">
        <f>IFERROR(VLOOKUP(C6,$P$5:$Q$14,2,0),"")</f>
        <v/>
      </c>
      <c r="E6" s="35" t="n">
        <v>46023</v>
      </c>
      <c r="F6" s="35" t="n">
        <v>46387</v>
      </c>
      <c r="G6" s="13">
        <f>ROUND(((YEAR(F6)-YEAR(E6))*12+(MONTH(F6)-MONTH(E6))+1),0)</f>
        <v/>
      </c>
      <c r="H6" s="33" t="n">
        <v>4100</v>
      </c>
      <c r="I6" s="36">
        <f>H6*G6</f>
        <v/>
      </c>
      <c r="J6" s="33" t="n">
        <v>11000</v>
      </c>
      <c r="K6" s="36">
        <f>MAX(0,I6-J6)</f>
        <v/>
      </c>
      <c r="L6" s="10" t="n">
        <v>0.4</v>
      </c>
      <c r="M6" s="36">
        <f>K6*L6</f>
        <v/>
      </c>
      <c r="N6" s="36">
        <f>K6-M6</f>
        <v/>
      </c>
      <c r="P6" s="16" t="inlineStr">
        <is>
          <t>Dublin</t>
        </is>
      </c>
      <c r="Q6" s="16" t="inlineStr">
        <is>
          <t>Dublin &amp; Midlands</t>
        </is>
      </c>
    </row>
    <row r="7">
      <c r="A7" s="5" t="inlineStr">
        <is>
          <t>Niamh Ryan</t>
        </is>
      </c>
      <c r="B7" s="5" t="inlineStr">
        <is>
          <t>Sunnyside Residence</t>
        </is>
      </c>
      <c r="C7" s="5" t="inlineStr">
        <is>
          <t>Galway</t>
        </is>
      </c>
      <c r="D7" s="6">
        <f>IFERROR(VLOOKUP(C7,$P$5:$Q$14,2,0),"")</f>
        <v/>
      </c>
      <c r="E7" s="32" t="n">
        <v>46082</v>
      </c>
      <c r="F7" s="32" t="n">
        <v>46387</v>
      </c>
      <c r="G7" s="6">
        <f>ROUND(((YEAR(F7)-YEAR(E7))*12+(MONTH(F7)-MONTH(E7))+1),0)</f>
        <v/>
      </c>
      <c r="H7" s="33" t="n">
        <v>3600</v>
      </c>
      <c r="I7" s="34">
        <f>H7*G7</f>
        <v/>
      </c>
      <c r="J7" s="33" t="n">
        <v>8000</v>
      </c>
      <c r="K7" s="34">
        <f>MAX(0,I7-J7)</f>
        <v/>
      </c>
      <c r="L7" s="10" t="n">
        <v>0.4</v>
      </c>
      <c r="M7" s="34">
        <f>K7*L7</f>
        <v/>
      </c>
      <c r="N7" s="34">
        <f>K7-M7</f>
        <v/>
      </c>
      <c r="P7" s="17" t="inlineStr">
        <is>
          <t>Cork</t>
        </is>
      </c>
      <c r="Q7" s="17" t="inlineStr">
        <is>
          <t>South West</t>
        </is>
      </c>
    </row>
    <row r="8">
      <c r="A8" s="12" t="inlineStr">
        <is>
          <t>Cian Doyle</t>
        </is>
      </c>
      <c r="B8" s="12" t="inlineStr">
        <is>
          <t>St. Brigid's Nursing Home</t>
        </is>
      </c>
      <c r="C8" s="12" t="inlineStr">
        <is>
          <t>Limerick</t>
        </is>
      </c>
      <c r="D8" s="13">
        <f>IFERROR(VLOOKUP(C8,$P$5:$Q$14,2,0),"")</f>
        <v/>
      </c>
      <c r="E8" s="35" t="n">
        <v>46023</v>
      </c>
      <c r="F8" s="35" t="n">
        <v>46203</v>
      </c>
      <c r="G8" s="13">
        <f>ROUND(((YEAR(F8)-YEAR(E8))*12+(MONTH(F8)-MONTH(E8))+1),0)</f>
        <v/>
      </c>
      <c r="H8" s="33" t="n">
        <v>3950</v>
      </c>
      <c r="I8" s="36">
        <f>H8*G8</f>
        <v/>
      </c>
      <c r="J8" s="33" t="n">
        <v>9000</v>
      </c>
      <c r="K8" s="36">
        <f>MAX(0,I8-J8)</f>
        <v/>
      </c>
      <c r="L8" s="10" t="n">
        <v>0.2</v>
      </c>
      <c r="M8" s="36">
        <f>K8*L8</f>
        <v/>
      </c>
      <c r="N8" s="36">
        <f>K8-M8</f>
        <v/>
      </c>
      <c r="P8" s="16" t="inlineStr">
        <is>
          <t>Galway</t>
        </is>
      </c>
      <c r="Q8" s="16" t="inlineStr">
        <is>
          <t>West &amp; North West</t>
        </is>
      </c>
    </row>
    <row r="9">
      <c r="A9" s="5" t="inlineStr">
        <is>
          <t>Saoirse Walsh</t>
        </is>
      </c>
      <c r="B9" s="5" t="inlineStr">
        <is>
          <t>Willow Grove Care Home</t>
        </is>
      </c>
      <c r="C9" s="5" t="inlineStr">
        <is>
          <t>Waterford</t>
        </is>
      </c>
      <c r="D9" s="6">
        <f>IFERROR(VLOOKUP(C9,$P$5:$Q$14,2,0),"")</f>
        <v/>
      </c>
      <c r="E9" s="32" t="n">
        <v>46054</v>
      </c>
      <c r="F9" s="32" t="n">
        <v>46387</v>
      </c>
      <c r="G9" s="6">
        <f>ROUND(((YEAR(F9)-YEAR(E9))*12+(MONTH(F9)-MONTH(E9))+1),0)</f>
        <v/>
      </c>
      <c r="H9" s="33" t="n">
        <v>4000</v>
      </c>
      <c r="I9" s="34">
        <f>H9*G9</f>
        <v/>
      </c>
      <c r="J9" s="33" t="n">
        <v>10500</v>
      </c>
      <c r="K9" s="34">
        <f>MAX(0,I9-J9)</f>
        <v/>
      </c>
      <c r="L9" s="10" t="n">
        <v>0.4</v>
      </c>
      <c r="M9" s="34">
        <f>K9*L9</f>
        <v/>
      </c>
      <c r="N9" s="34">
        <f>K9-M9</f>
        <v/>
      </c>
      <c r="P9" s="17" t="inlineStr">
        <is>
          <t>Limerick</t>
        </is>
      </c>
      <c r="Q9" s="17" t="inlineStr">
        <is>
          <t>Mid West</t>
        </is>
      </c>
    </row>
    <row r="10">
      <c r="A10" s="12" t="inlineStr">
        <is>
          <t>Conor Murphy</t>
        </is>
      </c>
      <c r="B10" s="12" t="inlineStr">
        <is>
          <t>Oakwood Nursing Home</t>
        </is>
      </c>
      <c r="C10" s="12" t="inlineStr">
        <is>
          <t>Kilkenny</t>
        </is>
      </c>
      <c r="D10" s="13">
        <f>IFERROR(VLOOKUP(C10,$P$5:$Q$14,2,0),"")</f>
        <v/>
      </c>
      <c r="E10" s="35" t="n">
        <v>46023</v>
      </c>
      <c r="F10" s="35" t="n">
        <v>46387</v>
      </c>
      <c r="G10" s="13">
        <f>ROUND(((YEAR(F10)-YEAR(E10))*12+(MONTH(F10)-MONTH(E10))+1),0)</f>
        <v/>
      </c>
      <c r="H10" s="33" t="n">
        <v>3750</v>
      </c>
      <c r="I10" s="36">
        <f>H10*G10</f>
        <v/>
      </c>
      <c r="J10" s="33" t="n">
        <v>8500</v>
      </c>
      <c r="K10" s="36">
        <f>MAX(0,I10-J10)</f>
        <v/>
      </c>
      <c r="L10" s="10" t="n">
        <v>0.4</v>
      </c>
      <c r="M10" s="36">
        <f>K10*L10</f>
        <v/>
      </c>
      <c r="N10" s="36">
        <f>K10-M10</f>
        <v/>
      </c>
      <c r="P10" s="16" t="inlineStr">
        <is>
          <t>Waterford</t>
        </is>
      </c>
      <c r="Q10" s="16" t="inlineStr">
        <is>
          <t>Dublin &amp; South East</t>
        </is>
      </c>
    </row>
    <row r="11">
      <c r="A11" s="5" t="inlineStr">
        <is>
          <t>Roisin Duffy</t>
        </is>
      </c>
      <c r="B11" s="5" t="inlineStr">
        <is>
          <t>Harbour View Care Centre</t>
        </is>
      </c>
      <c r="C11" s="5" t="inlineStr">
        <is>
          <t>Sligo</t>
        </is>
      </c>
      <c r="D11" s="6">
        <f>IFERROR(VLOOKUP(C11,$P$5:$Q$14,2,0),"")</f>
        <v/>
      </c>
      <c r="E11" s="32" t="n">
        <v>46143</v>
      </c>
      <c r="F11" s="32" t="n">
        <v>46387</v>
      </c>
      <c r="G11" s="6">
        <f>ROUND(((YEAR(F11)-YEAR(E11))*12+(MONTH(F11)-MONTH(E11))+1),0)</f>
        <v/>
      </c>
      <c r="H11" s="33" t="n">
        <v>3500</v>
      </c>
      <c r="I11" s="34">
        <f>H11*G11</f>
        <v/>
      </c>
      <c r="J11" s="33" t="n">
        <v>7000</v>
      </c>
      <c r="K11" s="34">
        <f>MAX(0,I11-J11)</f>
        <v/>
      </c>
      <c r="L11" s="10" t="n">
        <v>0.2</v>
      </c>
      <c r="M11" s="34">
        <f>K11*L11</f>
        <v/>
      </c>
      <c r="N11" s="34">
        <f>K11-M11</f>
        <v/>
      </c>
      <c r="P11" s="17" t="inlineStr">
        <is>
          <t>Kilkenny</t>
        </is>
      </c>
      <c r="Q11" s="17" t="inlineStr">
        <is>
          <t>Dublin &amp; South East</t>
        </is>
      </c>
    </row>
    <row r="12">
      <c r="A12" s="12" t="inlineStr">
        <is>
          <t>Padraig Fitzgerald</t>
        </is>
      </c>
      <c r="B12" s="12" t="inlineStr">
        <is>
          <t>Meadowview Residence</t>
        </is>
      </c>
      <c r="C12" s="12" t="inlineStr">
        <is>
          <t>Wexford</t>
        </is>
      </c>
      <c r="D12" s="13">
        <f>IFERROR(VLOOKUP(C12,$P$5:$Q$14,2,0),"")</f>
        <v/>
      </c>
      <c r="E12" s="35" t="n">
        <v>46023</v>
      </c>
      <c r="F12" s="35" t="n">
        <v>46112</v>
      </c>
      <c r="G12" s="13">
        <f>ROUND(((YEAR(F12)-YEAR(E12))*12+(MONTH(F12)-MONTH(E12))+1),0)</f>
        <v/>
      </c>
      <c r="H12" s="33" t="n">
        <v>4200</v>
      </c>
      <c r="I12" s="36">
        <f>H12*G12</f>
        <v/>
      </c>
      <c r="J12" s="33" t="n">
        <v>10000</v>
      </c>
      <c r="K12" s="36">
        <f>MAX(0,I12-J12)</f>
        <v/>
      </c>
      <c r="L12" s="10" t="n">
        <v>0.4</v>
      </c>
      <c r="M12" s="36">
        <f>K12*L12</f>
        <v/>
      </c>
      <c r="N12" s="36">
        <f>K12-M12</f>
        <v/>
      </c>
      <c r="P12" s="16" t="inlineStr">
        <is>
          <t>Sligo</t>
        </is>
      </c>
      <c r="Q12" s="16" t="inlineStr">
        <is>
          <t>West &amp; North West</t>
        </is>
      </c>
    </row>
    <row r="13">
      <c r="A13" s="5" t="inlineStr">
        <is>
          <t>Eimear Nolan</t>
        </is>
      </c>
      <c r="B13" s="5" t="inlineStr">
        <is>
          <t>Abbeyfield Nursing Home</t>
        </is>
      </c>
      <c r="C13" s="5" t="inlineStr">
        <is>
          <t>Westmeath</t>
        </is>
      </c>
      <c r="D13" s="6">
        <f>IFERROR(VLOOKUP(C13,$P$5:$Q$14,2,0),"")</f>
        <v/>
      </c>
      <c r="E13" s="32" t="n">
        <v>46204</v>
      </c>
      <c r="F13" s="32" t="n">
        <v>46387</v>
      </c>
      <c r="G13" s="6">
        <f>ROUND(((YEAR(F13)-YEAR(E13))*12+(MONTH(F13)-MONTH(E13))+1),0)</f>
        <v/>
      </c>
      <c r="H13" s="33" t="n">
        <v>3900</v>
      </c>
      <c r="I13" s="34">
        <f>H13*G13</f>
        <v/>
      </c>
      <c r="J13" s="33" t="n">
        <v>9500</v>
      </c>
      <c r="K13" s="34">
        <f>MAX(0,I13-J13)</f>
        <v/>
      </c>
      <c r="L13" s="10" t="n">
        <v>0.4</v>
      </c>
      <c r="M13" s="34">
        <f>K13*L13</f>
        <v/>
      </c>
      <c r="N13" s="34">
        <f>K13-M13</f>
        <v/>
      </c>
      <c r="P13" s="17" t="inlineStr">
        <is>
          <t>Wexford</t>
        </is>
      </c>
      <c r="Q13" s="17" t="inlineStr">
        <is>
          <t>Dublin &amp; South East</t>
        </is>
      </c>
    </row>
    <row r="14">
      <c r="A14" s="18" t="inlineStr">
        <is>
          <t>TOTAL / AVERAGE</t>
        </is>
      </c>
      <c r="B14" s="37" t="n"/>
      <c r="C14" s="37" t="n"/>
      <c r="D14" s="37" t="n"/>
      <c r="E14" s="37" t="n"/>
      <c r="F14" s="37" t="n"/>
      <c r="G14" s="37" t="n"/>
      <c r="H14" s="38" t="n"/>
      <c r="I14" s="39">
        <f>SUM(I5:I13)</f>
        <v/>
      </c>
      <c r="J14" s="39">
        <f>SUM(J5:J13)</f>
        <v/>
      </c>
      <c r="K14" s="39">
        <f>SUM(K5:K13)</f>
        <v/>
      </c>
      <c r="L14" s="21">
        <f>AVERAGE(L5:L13)</f>
        <v/>
      </c>
      <c r="M14" s="39">
        <f>SUM(M5:M13)</f>
        <v/>
      </c>
      <c r="N14" s="39">
        <f>SUM(N5:N13)</f>
        <v/>
      </c>
      <c r="P14" s="16" t="inlineStr">
        <is>
          <t>Westmeath</t>
        </is>
      </c>
      <c r="Q14" s="16" t="inlineStr">
        <is>
          <t>Dublin &amp; Midlands</t>
        </is>
      </c>
    </row>
    <row r="15">
      <c r="P15" s="17" t="inlineStr">
        <is>
          <t>Clare</t>
        </is>
      </c>
      <c r="Q15" s="17" t="inlineStr">
        <is>
          <t>Mid West</t>
        </is>
      </c>
    </row>
    <row r="16"/>
    <row r="17">
      <c r="P17" s="4" t="inlineStr">
        <is>
          <t>Marginal Rate Reference</t>
        </is>
      </c>
    </row>
    <row r="18">
      <c r="P18" s="22" t="inlineStr">
        <is>
          <t>Standard Rate</t>
        </is>
      </c>
      <c r="Q18" s="23" t="n">
        <v>0.2</v>
      </c>
    </row>
    <row r="19">
      <c r="P19" s="22" t="inlineStr">
        <is>
          <t>Higher Rate</t>
        </is>
      </c>
      <c r="Q19" s="23" t="n">
        <v>0.4</v>
      </c>
    </row>
  </sheetData>
  <mergeCells count="3">
    <mergeCell ref="A1:N1"/>
    <mergeCell ref="A2:N2"/>
    <mergeCell ref="A14:H14"/>
  </mergeCells>
  <conditionalFormatting sqref="N5:N13">
    <cfRule type="expression" priority="1" dxfId="0" stopIfTrue="1">
      <formula>N5&gt;25000</formula>
    </cfRule>
  </conditionalFormatting>
  <conditionalFormatting sqref="M5:M13">
    <cfRule type="expression" priority="2" dxfId="1" stopIfTrue="1">
      <formula>M5&gt;15000</formula>
    </cfRule>
  </conditionalFormatting>
  <dataValidations count="1">
    <dataValidation sqref="L5:L13" showErrorMessage="1" showDropDown="0" showInputMessage="1" allowBlank="0" errorTitle="Invalid Rate" error="Please select 20% or 40%" promptTitle="Marginal Tax Rate" prompt="Select marginal tax rate: 0.2 (20%) or 0.4 (40%)" type="list">
      <formula1>"0.2,0.4"</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13"/>
  <sheetViews>
    <sheetView workbookViewId="0">
      <selection activeCell="A1" sqref="A1"/>
    </sheetView>
  </sheetViews>
  <sheetFormatPr baseColWidth="8" defaultRowHeight="15"/>
  <cols>
    <col width="34" customWidth="1" min="1" max="1"/>
    <col width="20" customWidth="1" min="2" max="2"/>
    <col width="22" customWidth="1" min="4" max="4"/>
    <col width="12" customWidth="1" min="5" max="5"/>
  </cols>
  <sheetData>
    <row r="1" ht="26" customHeight="1">
      <c r="A1" s="24" t="inlineStr">
        <is>
          <t>Nursing Home Tax Relief – Summary Dashboard 2026</t>
        </is>
      </c>
    </row>
    <row r="2"/>
    <row r="3">
      <c r="A3" s="3" t="inlineStr">
        <is>
          <t>Key Metric</t>
        </is>
      </c>
      <c r="B3" s="3" t="inlineStr">
        <is>
          <t>Value</t>
        </is>
      </c>
      <c r="D3" s="11" t="inlineStr">
        <is>
          <t>Rate Band</t>
        </is>
      </c>
      <c r="E3" s="11" t="inlineStr">
        <is>
          <t>Count</t>
        </is>
      </c>
    </row>
    <row r="4">
      <c r="A4" s="5" t="inlineStr">
        <is>
          <t>Total Residents</t>
        </is>
      </c>
      <c r="B4" s="25">
        <f>COUNTA('Care Costs &amp; Relief'!A5:A13)</f>
        <v/>
      </c>
      <c r="D4" s="22" t="inlineStr">
        <is>
          <t>Standard Rate (20%)</t>
        </is>
      </c>
      <c r="E4" s="22">
        <f>COUNTIF('Care Costs &amp; Relief'!L5:L13,0.2)</f>
        <v/>
      </c>
    </row>
    <row r="5">
      <c r="A5" s="12" t="inlineStr">
        <is>
          <t>Total Fees Paid (€)</t>
        </is>
      </c>
      <c r="B5" s="40">
        <f>'Care Costs &amp; Relief'!I14</f>
        <v/>
      </c>
      <c r="D5" s="22" t="inlineStr">
        <is>
          <t>Higher Rate (40%)</t>
        </is>
      </c>
      <c r="E5" s="22">
        <f>COUNTIF('Care Costs &amp; Relief'!L5:L13,0.4)</f>
        <v/>
      </c>
    </row>
    <row r="6">
      <c r="A6" s="5" t="inlineStr">
        <is>
          <t>Total Fair Deal Contribution (€)</t>
        </is>
      </c>
      <c r="B6" s="41">
        <f>'Care Costs &amp; Relief'!J14</f>
        <v/>
      </c>
    </row>
    <row r="7">
      <c r="A7" s="12" t="inlineStr">
        <is>
          <t>Total Net Fees Paid by Families (€)</t>
        </is>
      </c>
      <c r="B7" s="40">
        <f>'Care Costs &amp; Relief'!K14</f>
        <v/>
      </c>
    </row>
    <row r="8">
      <c r="A8" s="5" t="inlineStr">
        <is>
          <t>Total Tax Relief Claimed (€)</t>
        </is>
      </c>
      <c r="B8" s="41">
        <f>'Care Costs &amp; Relief'!M14</f>
        <v/>
      </c>
    </row>
    <row r="9">
      <c r="A9" s="12" t="inlineStr">
        <is>
          <t>Total Net Cost After Relief (€)</t>
        </is>
      </c>
      <c r="B9" s="40">
        <f>'Care Costs &amp; Relief'!N14</f>
        <v/>
      </c>
    </row>
    <row r="10">
      <c r="A10" s="5" t="inlineStr">
        <is>
          <t>Average Marginal Rate</t>
        </is>
      </c>
      <c r="B10" s="28">
        <f>'Care Costs &amp; Relief'!L14</f>
        <v/>
      </c>
    </row>
    <row r="11">
      <c r="A11" s="12" t="inlineStr">
        <is>
          <t>Residents on Higher Rate (40%)</t>
        </is>
      </c>
      <c r="B11" s="29">
        <f>COUNTIF('Care Costs &amp; Relief'!L5:L13,0.4)</f>
        <v/>
      </c>
    </row>
    <row r="12">
      <c r="A12" s="5" t="inlineStr">
        <is>
          <t>Residents on Standard Rate (20%)</t>
        </is>
      </c>
      <c r="B12" s="25">
        <f>COUNTIF('Care Costs &amp; Relief'!L5:L13,0.2)</f>
        <v/>
      </c>
    </row>
    <row r="13">
      <c r="A13" s="12" t="inlineStr">
        <is>
          <t>Average Relief per Resident (€)</t>
        </is>
      </c>
      <c r="B13" s="40">
        <f>IFERROR('Care Costs &amp; Relief'!M14/COUNTA('Care Costs &amp; Relief'!A5:A13),0)</f>
        <v/>
      </c>
    </row>
  </sheetData>
  <mergeCells count="1">
    <mergeCell ref="A1:H1"/>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cols>
    <col width="24" customWidth="1" min="1" max="1"/>
    <col width="24" customWidth="1" min="2" max="2"/>
    <col width="24" customWidth="1" min="3" max="3"/>
    <col width="24" customWidth="1" min="4" max="4"/>
  </cols>
  <sheetData>
    <row r="1" ht="26" customHeight="1">
      <c r="A1" s="24" t="inlineStr">
        <is>
          <t>Instructions – Nursing Home Tax Relief Template</t>
        </is>
      </c>
    </row>
    <row r="2"/>
    <row r="3">
      <c r="A3" s="30" t="inlineStr">
        <is>
          <t>Overview</t>
        </is>
      </c>
      <c r="B3" s="37" t="n"/>
      <c r="C3" s="37" t="n"/>
      <c r="D3" s="38" t="n"/>
    </row>
    <row r="4" ht="60" customHeight="1">
      <c r="A4" s="31" t="inlineStr">
        <is>
          <t>This workbook helps you track nursing home fees and calculate the tax relief available under Section 469 of the Taxes Consolidation Act 1997. Nursing home fees qualify for tax relief at your marginal rate of income tax (20% or 40%), unlike most other health expenses which only qualify at the standard 20% rate.</t>
        </is>
      </c>
      <c r="B4" s="37" t="n"/>
      <c r="C4" s="37" t="n"/>
      <c r="D4" s="38" t="n"/>
    </row>
    <row r="5"/>
    <row r="6">
      <c r="A6" s="30" t="inlineStr">
        <is>
          <t>Sheet 1: Care Costs &amp; Relief</t>
        </is>
      </c>
      <c r="B6" s="37" t="n"/>
      <c r="C6" s="37" t="n"/>
      <c r="D6" s="38" t="n"/>
    </row>
    <row r="7" ht="60" customHeight="1">
      <c r="A7" s="31" t="inlineStr">
        <is>
          <t>Enter each resident's details in the yellow input cells: Monthly Fee, Fair Deal Contribution (state support received under the Nursing Home Support Scheme) and Marginal Tax Rate (select 20% or 40% from the dropdown). The HSE Region is looked up automatically using VLOOKUP based on the County entered. Total Fees Paid, Net Fees Paid by Family, Tax Relief Amount and Net Cost After Relief are calculated automatically.</t>
        </is>
      </c>
      <c r="B7" s="37" t="n"/>
      <c r="C7" s="37" t="n"/>
      <c r="D7" s="38" t="n"/>
    </row>
    <row r="8"/>
    <row r="9">
      <c r="A9" s="30" t="inlineStr">
        <is>
          <t>Sheet 2: Dashboard</t>
        </is>
      </c>
      <c r="B9" s="37" t="n"/>
      <c r="C9" s="37" t="n"/>
      <c r="D9" s="38" t="n"/>
    </row>
    <row r="10" ht="60" customHeight="1">
      <c r="A10" s="31" t="inlineStr">
        <is>
          <t>Provides a summary of key metrics (total fees, total relief claimed, average marginal rate, etc.) and two charts: a bar chart comparing net fees, tax relief and net cost per resident, and a pie chart showing the distribution of residents between the standard and higher tax rate bands.</t>
        </is>
      </c>
      <c r="B10" s="37" t="n"/>
      <c r="C10" s="37" t="n"/>
      <c r="D10" s="38" t="n"/>
    </row>
    <row r="11"/>
    <row r="12">
      <c r="A12" s="30" t="inlineStr">
        <is>
          <t>Fair Deal Scheme</t>
        </is>
      </c>
      <c r="B12" s="37" t="n"/>
      <c r="C12" s="37" t="n"/>
      <c r="D12" s="38" t="n"/>
    </row>
    <row r="13" ht="60" customHeight="1">
      <c r="A13" s="31" t="inlineStr">
        <is>
          <t>The Nursing Home Support Scheme ('Fair Deal') is a state scheme that helps meet the cost of long-term nursing home care. Only the portion of fees paid privately by the family (Net Fees Paid by Family) qualifies for Section 469 tax relief — the state-funded portion does not.</t>
        </is>
      </c>
      <c r="B13" s="37" t="n"/>
      <c r="C13" s="37" t="n"/>
      <c r="D13" s="38" t="n"/>
    </row>
    <row r="14"/>
    <row r="15">
      <c r="A15" s="30" t="inlineStr">
        <is>
          <t>Claiming the Relief</t>
        </is>
      </c>
      <c r="B15" s="37" t="n"/>
      <c r="C15" s="37" t="n"/>
      <c r="D15" s="38" t="n"/>
    </row>
    <row r="16" ht="60" customHeight="1">
      <c r="A16" s="31" t="inlineStr">
        <is>
          <t>Tax relief can be claimed by the resident themselves or by a family member who pays the fees, via Revenue's myAccount service (Form Med 2 not required for nursing home fees, but receipts/statements from the nursing home should be retained). Relief may be claimed in real time during the year or after year end via an Income Tax Return.</t>
        </is>
      </c>
      <c r="B16" s="37" t="n"/>
      <c r="C16" s="37" t="n"/>
      <c r="D16" s="38" t="n"/>
    </row>
    <row r="17"/>
    <row r="18">
      <c r="A18" s="30" t="inlineStr">
        <is>
          <t>Marginal Tax Rate</t>
        </is>
      </c>
      <c r="B18" s="37" t="n"/>
      <c r="C18" s="37" t="n"/>
      <c r="D18" s="38" t="n"/>
    </row>
    <row r="19" ht="60" customHeight="1">
      <c r="A19" s="31" t="inlineStr">
        <is>
          <t>Use 40% if the claimant is a higher-rate taxpayer, or 20% if they only pay tax at the standard rate. This determines the actual cash value of the relief claimed.</t>
        </is>
      </c>
      <c r="B19" s="37" t="n"/>
      <c r="C19" s="37" t="n"/>
      <c r="D19" s="38" t="n"/>
    </row>
    <row r="20"/>
    <row r="21">
      <c r="A21" s="30" t="inlineStr">
        <is>
          <t>Data Validation &amp; Formatting</t>
        </is>
      </c>
      <c r="B21" s="37" t="n"/>
      <c r="C21" s="37" t="n"/>
      <c r="D21" s="38" t="n"/>
    </row>
    <row r="22" ht="60" customHeight="1">
      <c r="A22" s="31" t="inlineStr">
        <is>
          <t>Yellow cells are for manual data entry. Green highlighting indicates high tax relief amounts; red highlighting flags high net costs after relief, for quick visual review.</t>
        </is>
      </c>
      <c r="B22" s="37" t="n"/>
      <c r="C22" s="37" t="n"/>
      <c r="D22" s="38" t="n"/>
    </row>
  </sheetData>
  <mergeCells count="15">
    <mergeCell ref="A1:D1"/>
    <mergeCell ref="A3:D3"/>
    <mergeCell ref="A4:D4"/>
    <mergeCell ref="A6:D6"/>
    <mergeCell ref="A7:D7"/>
    <mergeCell ref="A9:D9"/>
    <mergeCell ref="A10:D10"/>
    <mergeCell ref="A12:D12"/>
    <mergeCell ref="A13:D13"/>
    <mergeCell ref="A15:D15"/>
    <mergeCell ref="A16:D16"/>
    <mergeCell ref="A18:D18"/>
    <mergeCell ref="A19:D19"/>
    <mergeCell ref="A21:D21"/>
    <mergeCell ref="A22:D2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2026-07-14T11:13:28Z</dcterms:created>
  <dcterms:modified xmlns:dcterms="http://purl.org/dc/terms/" xmlns:xsi="http://www.w3.org/2001/XMLSchema-instance" xsi:type="dcterms:W3CDTF">2026-07-14T11:13:28Z</dcterms:modified>
</cp:coreProperties>
</file>