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aim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€&quot;#,##0.00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i val="1"/>
      <color rgb="006B7280"/>
      <sz val="9"/>
    </font>
    <font>
      <b val="1"/>
      <i val="1"/>
    </font>
    <font>
      <b val="1"/>
      <color rgb="001E293B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3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5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4" borderId="1" pivotButton="0" quotePrefix="0" xfId="0"/>
    <xf numFmtId="165" fontId="0" fillId="4" borderId="1" pivotButton="0" quotePrefix="0" xfId="0"/>
    <xf numFmtId="165" fontId="0" fillId="3" borderId="1" pivotButton="0" quotePrefix="0" xfId="0"/>
    <xf numFmtId="166" fontId="0" fillId="4" borderId="1" pivotButton="0" quotePrefix="0" xfId="0"/>
    <xf numFmtId="0" fontId="2" fillId="5" borderId="0" pivotButton="0" quotePrefix="0" xfId="0"/>
    <xf numFmtId="0" fontId="5" fillId="0" borderId="0" pivotButton="0" quotePrefix="0" xfId="0"/>
    <xf numFmtId="0" fontId="0" fillId="0" borderId="1" pivotButton="0" quotePrefix="0" xfId="0"/>
    <xf numFmtId="0" fontId="0" fillId="6" borderId="1" pivotButton="0" quotePrefix="0" xfId="0"/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Claimable Amount by Expense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'Summary'!D15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'Summary'!$A$16:$A$23</f>
            </numRef>
          </cat>
          <val>
            <numRef>
              <f>'Summary'!$D$16:$D$23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Expense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Claimable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Claim Value by Expense Type</a:t>
            </a:r>
          </a:p>
        </rich>
      </tx>
    </title>
    <plotArea>
      <pieChart>
        <varyColors val="1"/>
        <ser>
          <idx val="0"/>
          <order val="0"/>
          <tx>
            <strRef>
              <f>'Summary'!C15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'Summary'!$A$16:$A$23</f>
            </numRef>
          </cat>
          <val>
            <numRef>
              <f>'Summary'!$C$16:$C$23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Claims by County/City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'Summary'!B31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'Summary'!$A$32:$A$41</f>
            </numRef>
          </cat>
          <val>
            <numRef>
              <f>'Summary'!$B$32:$B$41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County/City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Claims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36</row>
      <rowOff>0</rowOff>
    </from>
    <ext cx="540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9" customWidth="1" min="3" max="3"/>
    <col width="18" customWidth="1" min="4" max="4"/>
    <col width="13" customWidth="1" min="5" max="5"/>
    <col width="12" customWidth="1" min="6" max="6"/>
    <col width="20" customWidth="1" min="7" max="7"/>
    <col width="16" customWidth="1" min="8" max="8"/>
    <col width="15" customWidth="1" min="9" max="9"/>
    <col width="24" customWidth="1" min="10" max="10"/>
    <col width="11" customWidth="1" min="11" max="11"/>
    <col width="12" customWidth="1" min="12" max="12"/>
    <col width="13" customWidth="1" min="13" max="13"/>
    <col width="10" customWidth="1" min="14" max="14"/>
    <col width="20" customWidth="1" min="15" max="15"/>
    <col width="30" customWidth="1" min="16" max="16"/>
    <col width="14" customWidth="1" min="17" max="17"/>
    <col width="15" customWidth="1" min="18" max="18"/>
    <col width="15" customWidth="1" min="19" max="19"/>
    <col width="10" customWidth="1" min="20" max="20"/>
    <col width="12" customWidth="1" min="21" max="21"/>
    <col width="14" customWidth="1" min="22" max="22"/>
  </cols>
  <sheetData>
    <row r="1" ht="24" customHeight="1">
      <c r="A1" s="1" t="inlineStr">
        <is>
          <t>MED1 Health Expenses Claim Tracker - Claims Register (Tax Year 2026)</t>
        </is>
      </c>
    </row>
    <row r="2">
      <c r="A2" s="2" t="inlineStr">
        <is>
          <t>Claim ID</t>
        </is>
      </c>
      <c r="B2" s="2" t="inlineStr">
        <is>
          <t>Claim Date</t>
        </is>
      </c>
      <c r="C2" s="2" t="inlineStr">
        <is>
          <t>Tax Year</t>
        </is>
      </c>
      <c r="D2" s="2" t="inlineStr">
        <is>
          <t>Claimant Name</t>
        </is>
      </c>
      <c r="E2" s="2" t="inlineStr">
        <is>
          <t>PPS Number</t>
        </is>
      </c>
      <c r="F2" s="2" t="inlineStr">
        <is>
          <t>County/City</t>
        </is>
      </c>
      <c r="G2" s="2" t="inlineStr">
        <is>
          <t>Patient Name</t>
        </is>
      </c>
      <c r="H2" s="2" t="inlineStr">
        <is>
          <t>Relationship to Claimant</t>
        </is>
      </c>
      <c r="I2" s="2" t="inlineStr">
        <is>
          <t>Expense Type</t>
        </is>
      </c>
      <c r="J2" s="2" t="inlineStr">
        <is>
          <t>Provider</t>
        </is>
      </c>
      <c r="K2" s="2" t="inlineStr">
        <is>
          <t>Receipt No.</t>
        </is>
      </c>
      <c r="L2" s="2" t="inlineStr">
        <is>
          <t>Expense Date</t>
        </is>
      </c>
      <c r="M2" s="2" t="inlineStr">
        <is>
          <t>Amount Paid (€)</t>
        </is>
      </c>
      <c r="N2" s="2" t="inlineStr">
        <is>
          <t>Qualifying?</t>
        </is>
      </c>
      <c r="O2" s="2" t="inlineStr">
        <is>
          <t>MED1 Category</t>
        </is>
      </c>
      <c r="P2" s="2" t="inlineStr">
        <is>
          <t>Notes</t>
        </is>
      </c>
      <c r="Q2" s="2" t="inlineStr">
        <is>
          <t>Reimbursed by Insurer?</t>
        </is>
      </c>
      <c r="R2" s="2" t="inlineStr">
        <is>
          <t>Amount Reimbursed (€)</t>
        </is>
      </c>
      <c r="S2" s="2" t="inlineStr">
        <is>
          <t>Net Claimable (€)</t>
        </is>
      </c>
      <c r="T2" s="2" t="inlineStr">
        <is>
          <t>VAT Included?</t>
        </is>
      </c>
      <c r="U2" s="2" t="inlineStr">
        <is>
          <t>Evidence Complete?</t>
        </is>
      </c>
      <c r="V2" s="2" t="inlineStr">
        <is>
          <t>Insured Cover Ratio</t>
        </is>
      </c>
    </row>
    <row r="3">
      <c r="A3" s="3" t="inlineStr">
        <is>
          <t>CLM-001</t>
        </is>
      </c>
      <c r="B3" s="4" t="inlineStr">
        <is>
          <t>2026-01-14</t>
        </is>
      </c>
      <c r="C3" s="5">
        <f>YEAR(B3)</f>
        <v/>
      </c>
      <c r="D3" s="3" t="inlineStr">
        <is>
          <t>Aoife Murphy</t>
        </is>
      </c>
      <c r="E3" s="3" t="inlineStr">
        <is>
          <t>1234****A</t>
        </is>
      </c>
      <c r="F3" s="3" t="inlineStr">
        <is>
          <t>Dublin</t>
        </is>
      </c>
      <c r="G3" s="3" t="inlineStr">
        <is>
          <t>Aoife Murphy</t>
        </is>
      </c>
      <c r="H3" s="3" t="inlineStr">
        <is>
          <t>Self</t>
        </is>
      </c>
      <c r="I3" s="3" t="inlineStr">
        <is>
          <t>GP</t>
        </is>
      </c>
      <c r="J3" s="3" t="inlineStr">
        <is>
          <t>Dr. Fionnuala Kearns</t>
        </is>
      </c>
      <c r="K3" s="5" t="inlineStr">
        <is>
          <t>RCT-8841</t>
        </is>
      </c>
      <c r="L3" s="4" t="inlineStr">
        <is>
          <t>2026-01-14</t>
        </is>
      </c>
      <c r="M3" s="6" t="n">
        <v>65</v>
      </c>
      <c r="N3" s="3">
        <f>IF(OR(I3="GP",I3="Consultant",I3="Dentist",I3="Physiotherapy",I3="Hospital",I3="Prescription"),"Yes","No")</f>
        <v/>
      </c>
      <c r="O3" s="3" t="inlineStr">
        <is>
          <t>GP - MED1</t>
        </is>
      </c>
      <c r="P3" s="3" t="inlineStr">
        <is>
          <t>Standard GP consultation for chest infection.</t>
        </is>
      </c>
      <c r="Q3" s="5" t="inlineStr">
        <is>
          <t>No</t>
        </is>
      </c>
      <c r="R3" s="6" t="n">
        <v>0</v>
      </c>
      <c r="S3" s="6">
        <f>IF(N3="Yes",MAX(M3-R3,0),0)</f>
        <v/>
      </c>
      <c r="T3" s="3" t="inlineStr">
        <is>
          <t>No</t>
        </is>
      </c>
      <c r="U3" s="3" t="inlineStr">
        <is>
          <t>Yes</t>
        </is>
      </c>
      <c r="V3" s="7">
        <f>IF(M3=0,0,R3/M3)</f>
        <v/>
      </c>
    </row>
    <row r="4">
      <c r="A4" s="8" t="inlineStr">
        <is>
          <t>CLM-002</t>
        </is>
      </c>
      <c r="B4" s="9" t="inlineStr">
        <is>
          <t>2026-02-03</t>
        </is>
      </c>
      <c r="C4" s="10">
        <f>YEAR(B4)</f>
        <v/>
      </c>
      <c r="D4" s="8" t="inlineStr">
        <is>
          <t>Seán O'Connor</t>
        </is>
      </c>
      <c r="E4" s="8" t="inlineStr">
        <is>
          <t>2345****B</t>
        </is>
      </c>
      <c r="F4" s="8" t="inlineStr">
        <is>
          <t>Cork</t>
        </is>
      </c>
      <c r="G4" s="8" t="inlineStr">
        <is>
          <t>Seán O'Connor</t>
        </is>
      </c>
      <c r="H4" s="8" t="inlineStr">
        <is>
          <t>Self</t>
        </is>
      </c>
      <c r="I4" s="8" t="inlineStr">
        <is>
          <t>Consultant</t>
        </is>
      </c>
      <c r="J4" s="8" t="inlineStr">
        <is>
          <t>Cork Cardiology Clinic</t>
        </is>
      </c>
      <c r="K4" s="10" t="inlineStr">
        <is>
          <t>RCT-8842</t>
        </is>
      </c>
      <c r="L4" s="9" t="inlineStr">
        <is>
          <t>2026-02-03</t>
        </is>
      </c>
      <c r="M4" s="11" t="n">
        <v>220</v>
      </c>
      <c r="N4" s="8">
        <f>IF(OR(I4="GP",I4="Consultant",I4="Dentist",I4="Physiotherapy",I4="Hospital",I4="Prescription"),"Yes","No")</f>
        <v/>
      </c>
      <c r="O4" s="8" t="inlineStr">
        <is>
          <t>Consultant - MED1</t>
        </is>
      </c>
      <c r="P4" s="8" t="inlineStr">
        <is>
          <t>Cardiology consultant review.</t>
        </is>
      </c>
      <c r="Q4" s="10" t="inlineStr">
        <is>
          <t>Yes</t>
        </is>
      </c>
      <c r="R4" s="11" t="n">
        <v>100</v>
      </c>
      <c r="S4" s="11">
        <f>IF(N4="Yes",MAX(M4-R4,0),0)</f>
        <v/>
      </c>
      <c r="T4" s="8" t="inlineStr">
        <is>
          <t>No</t>
        </is>
      </c>
      <c r="U4" s="8" t="inlineStr">
        <is>
          <t>Yes</t>
        </is>
      </c>
      <c r="V4" s="12">
        <f>IF(M4=0,0,R4/M4)</f>
        <v/>
      </c>
    </row>
    <row r="5">
      <c r="A5" s="3" t="inlineStr">
        <is>
          <t>CLM-003</t>
        </is>
      </c>
      <c r="B5" s="4" t="inlineStr">
        <is>
          <t>2026-02-20</t>
        </is>
      </c>
      <c r="C5" s="5">
        <f>YEAR(B5)</f>
        <v/>
      </c>
      <c r="D5" s="3" t="inlineStr">
        <is>
          <t>Niamh Byrne</t>
        </is>
      </c>
      <c r="E5" s="3" t="inlineStr">
        <is>
          <t>3456****C</t>
        </is>
      </c>
      <c r="F5" s="3" t="inlineStr">
        <is>
          <t>Galway</t>
        </is>
      </c>
      <c r="G5" s="3" t="inlineStr">
        <is>
          <t>Niamh Byrne</t>
        </is>
      </c>
      <c r="H5" s="3" t="inlineStr">
        <is>
          <t>Self</t>
        </is>
      </c>
      <c r="I5" s="3" t="inlineStr">
        <is>
          <t>Dentist</t>
        </is>
      </c>
      <c r="J5" s="3" t="inlineStr">
        <is>
          <t>Galway Dental Care</t>
        </is>
      </c>
      <c r="K5" s="5" t="inlineStr">
        <is>
          <t>RCT-8843</t>
        </is>
      </c>
      <c r="L5" s="4" t="inlineStr">
        <is>
          <t>2026-02-20</t>
        </is>
      </c>
      <c r="M5" s="6" t="n">
        <v>95</v>
      </c>
      <c r="N5" s="3">
        <f>IF(OR(I5="GP",I5="Consultant",I5="Dentist",I5="Physiotherapy",I5="Hospital",I5="Prescription"),"Yes","No")</f>
        <v/>
      </c>
      <c r="O5" s="3" t="inlineStr">
        <is>
          <t>Dentist - MED1</t>
        </is>
      </c>
      <c r="P5" s="3" t="inlineStr">
        <is>
          <t>Routine dental treatment - non-qualifying under MED1.</t>
        </is>
      </c>
      <c r="Q5" s="5" t="inlineStr">
        <is>
          <t>No</t>
        </is>
      </c>
      <c r="R5" s="6" t="n">
        <v>0</v>
      </c>
      <c r="S5" s="6">
        <f>IF(N5="Yes",MAX(M5-R5,0),0)</f>
        <v/>
      </c>
      <c r="T5" s="3" t="inlineStr">
        <is>
          <t>No</t>
        </is>
      </c>
      <c r="U5" s="3" t="inlineStr">
        <is>
          <t>Yes</t>
        </is>
      </c>
      <c r="V5" s="7">
        <f>IF(M5=0,0,R5/M5)</f>
        <v/>
      </c>
    </row>
    <row r="6">
      <c r="A6" s="8" t="inlineStr">
        <is>
          <t>CLM-004</t>
        </is>
      </c>
      <c r="B6" s="9" t="inlineStr">
        <is>
          <t>2026-03-11</t>
        </is>
      </c>
      <c r="C6" s="10">
        <f>YEAR(B6)</f>
        <v/>
      </c>
      <c r="D6" s="8" t="inlineStr">
        <is>
          <t>Cian Walsh</t>
        </is>
      </c>
      <c r="E6" s="8" t="inlineStr">
        <is>
          <t>4567****D</t>
        </is>
      </c>
      <c r="F6" s="8" t="inlineStr">
        <is>
          <t>Limerick</t>
        </is>
      </c>
      <c r="G6" s="8" t="inlineStr">
        <is>
          <t>Cian Walsh</t>
        </is>
      </c>
      <c r="H6" s="8" t="inlineStr">
        <is>
          <t>Self</t>
        </is>
      </c>
      <c r="I6" s="8" t="inlineStr">
        <is>
          <t>Physiotherapy</t>
        </is>
      </c>
      <c r="J6" s="8" t="inlineStr">
        <is>
          <t>Limerick Physio Clinic</t>
        </is>
      </c>
      <c r="K6" s="10" t="inlineStr">
        <is>
          <t>RCT-8844</t>
        </is>
      </c>
      <c r="L6" s="9" t="inlineStr">
        <is>
          <t>2026-03-11</t>
        </is>
      </c>
      <c r="M6" s="11" t="n">
        <v>55</v>
      </c>
      <c r="N6" s="8">
        <f>IF(OR(I6="GP",I6="Consultant",I6="Dentist",I6="Physiotherapy",I6="Hospital",I6="Prescription"),"Yes","No")</f>
        <v/>
      </c>
      <c r="O6" s="8" t="inlineStr">
        <is>
          <t>Physiotherapy - MED1</t>
        </is>
      </c>
      <c r="P6" s="8" t="inlineStr">
        <is>
          <t>Physiotherapy following sports injury.</t>
        </is>
      </c>
      <c r="Q6" s="10" t="inlineStr">
        <is>
          <t>No</t>
        </is>
      </c>
      <c r="R6" s="11" t="n">
        <v>0</v>
      </c>
      <c r="S6" s="11">
        <f>IF(N6="Yes",MAX(M6-R6,0),0)</f>
        <v/>
      </c>
      <c r="T6" s="8" t="inlineStr">
        <is>
          <t>No</t>
        </is>
      </c>
      <c r="U6" s="8" t="inlineStr">
        <is>
          <t>Yes</t>
        </is>
      </c>
      <c r="V6" s="12">
        <f>IF(M6=0,0,R6/M6)</f>
        <v/>
      </c>
    </row>
    <row r="7">
      <c r="A7" s="3" t="inlineStr">
        <is>
          <t>CLM-005</t>
        </is>
      </c>
      <c r="B7" s="4" t="inlineStr">
        <is>
          <t>2026-03-29</t>
        </is>
      </c>
      <c r="C7" s="5">
        <f>YEAR(B7)</f>
        <v/>
      </c>
      <c r="D7" s="3" t="inlineStr">
        <is>
          <t>Saoirse Kelly</t>
        </is>
      </c>
      <c r="E7" s="3" t="inlineStr">
        <is>
          <t>5678****E</t>
        </is>
      </c>
      <c r="F7" s="3" t="inlineStr">
        <is>
          <t>Waterford</t>
        </is>
      </c>
      <c r="G7" s="3" t="inlineStr">
        <is>
          <t>Saoirse Kelly</t>
        </is>
      </c>
      <c r="H7" s="3" t="inlineStr">
        <is>
          <t>Self</t>
        </is>
      </c>
      <c r="I7" s="3" t="inlineStr">
        <is>
          <t>Prescription</t>
        </is>
      </c>
      <c r="J7" s="3" t="inlineStr">
        <is>
          <t>Boots Pharmacy Waterford</t>
        </is>
      </c>
      <c r="K7" s="5" t="inlineStr">
        <is>
          <t>RCT-8845</t>
        </is>
      </c>
      <c r="L7" s="4" t="inlineStr">
        <is>
          <t>2026-03-29</t>
        </is>
      </c>
      <c r="M7" s="6" t="n">
        <v>42.5</v>
      </c>
      <c r="N7" s="3">
        <f>IF(OR(I7="GP",I7="Consultant",I7="Dentist",I7="Physiotherapy",I7="Hospital",I7="Prescription"),"Yes","No")</f>
        <v/>
      </c>
      <c r="O7" s="3" t="inlineStr">
        <is>
          <t>Prescription - MED1</t>
        </is>
      </c>
      <c r="P7" s="3" t="inlineStr">
        <is>
          <t>Prescribed medication for chronic condition.</t>
        </is>
      </c>
      <c r="Q7" s="5" t="inlineStr">
        <is>
          <t>No</t>
        </is>
      </c>
      <c r="R7" s="6" t="n">
        <v>0</v>
      </c>
      <c r="S7" s="6">
        <f>IF(N7="Yes",MAX(M7-R7,0),0)</f>
        <v/>
      </c>
      <c r="T7" s="3" t="inlineStr">
        <is>
          <t>Yes</t>
        </is>
      </c>
      <c r="U7" s="3" t="inlineStr">
        <is>
          <t>Yes</t>
        </is>
      </c>
      <c r="V7" s="7">
        <f>IF(M7=0,0,R7/M7)</f>
        <v/>
      </c>
    </row>
    <row r="8">
      <c r="A8" s="8" t="inlineStr">
        <is>
          <t>CLM-006</t>
        </is>
      </c>
      <c r="B8" s="9" t="inlineStr">
        <is>
          <t>2026-04-16</t>
        </is>
      </c>
      <c r="C8" s="10">
        <f>YEAR(B8)</f>
        <v/>
      </c>
      <c r="D8" s="8" t="inlineStr">
        <is>
          <t>Conor Byrne</t>
        </is>
      </c>
      <c r="E8" s="8" t="inlineStr">
        <is>
          <t>6789****F</t>
        </is>
      </c>
      <c r="F8" s="8" t="inlineStr">
        <is>
          <t>Kilkenny</t>
        </is>
      </c>
      <c r="G8" s="8" t="inlineStr">
        <is>
          <t>Conor Byrne</t>
        </is>
      </c>
      <c r="H8" s="8" t="inlineStr">
        <is>
          <t>Self</t>
        </is>
      </c>
      <c r="I8" s="8" t="inlineStr">
        <is>
          <t>Hospital</t>
        </is>
      </c>
      <c r="J8" s="8" t="inlineStr">
        <is>
          <t>St. Luke's Hospital Kilkenny</t>
        </is>
      </c>
      <c r="K8" s="10" t="inlineStr">
        <is>
          <t>RCT-8846</t>
        </is>
      </c>
      <c r="L8" s="9" t="inlineStr">
        <is>
          <t>2026-04-16</t>
        </is>
      </c>
      <c r="M8" s="11" t="n">
        <v>480</v>
      </c>
      <c r="N8" s="8">
        <f>IF(OR(I8="GP",I8="Consultant",I8="Dentist",I8="Physiotherapy",I8="Hospital",I8="Prescription"),"Yes","No")</f>
        <v/>
      </c>
      <c r="O8" s="8" t="inlineStr">
        <is>
          <t>Hospital - MED1</t>
        </is>
      </c>
      <c r="P8" s="8" t="inlineStr">
        <is>
          <t>Hospital MRI scan - referred by consultant.</t>
        </is>
      </c>
      <c r="Q8" s="10" t="inlineStr">
        <is>
          <t>Yes</t>
        </is>
      </c>
      <c r="R8" s="11" t="n">
        <v>150</v>
      </c>
      <c r="S8" s="11">
        <f>IF(N8="Yes",MAX(M8-R8,0),0)</f>
        <v/>
      </c>
      <c r="T8" s="8" t="inlineStr">
        <is>
          <t>No</t>
        </is>
      </c>
      <c r="U8" s="8" t="inlineStr">
        <is>
          <t>No</t>
        </is>
      </c>
      <c r="V8" s="12">
        <f>IF(M8=0,0,R8/M8)</f>
        <v/>
      </c>
    </row>
    <row r="9">
      <c r="A9" s="3" t="inlineStr">
        <is>
          <t>CLM-007</t>
        </is>
      </c>
      <c r="B9" s="4" t="inlineStr">
        <is>
          <t>2026-05-02</t>
        </is>
      </c>
      <c r="C9" s="5">
        <f>YEAR(B9)</f>
        <v/>
      </c>
      <c r="D9" s="3" t="inlineStr">
        <is>
          <t>Ciara Ní Bhraonáin</t>
        </is>
      </c>
      <c r="E9" s="3" t="inlineStr">
        <is>
          <t>7890****G</t>
        </is>
      </c>
      <c r="F9" s="3" t="inlineStr">
        <is>
          <t>Sligo</t>
        </is>
      </c>
      <c r="G9" s="3" t="inlineStr">
        <is>
          <t>Ciara Ní Bhraonáin</t>
        </is>
      </c>
      <c r="H9" s="3" t="inlineStr">
        <is>
          <t>Self</t>
        </is>
      </c>
      <c r="I9" s="3" t="inlineStr">
        <is>
          <t>Optical</t>
        </is>
      </c>
      <c r="J9" s="3" t="inlineStr">
        <is>
          <t>Sligo Vision Centre</t>
        </is>
      </c>
      <c r="K9" s="5" t="inlineStr">
        <is>
          <t>RCT-8847</t>
        </is>
      </c>
      <c r="L9" s="4" t="inlineStr">
        <is>
          <t>2026-05-02</t>
        </is>
      </c>
      <c r="M9" s="6" t="n">
        <v>85</v>
      </c>
      <c r="N9" s="3">
        <f>IF(OR(I9="GP",I9="Consultant",I9="Dentist",I9="Physiotherapy",I9="Hospital",I9="Prescription"),"Yes","No")</f>
        <v/>
      </c>
      <c r="O9" s="3" t="inlineStr">
        <is>
          <t>Optical - MED1</t>
        </is>
      </c>
      <c r="P9" s="3" t="inlineStr">
        <is>
          <t>Routine eye test and glasses - non-qualifying.</t>
        </is>
      </c>
      <c r="Q9" s="5" t="inlineStr">
        <is>
          <t>No</t>
        </is>
      </c>
      <c r="R9" s="6" t="n">
        <v>0</v>
      </c>
      <c r="S9" s="6">
        <f>IF(N9="Yes",MAX(M9-R9,0),0)</f>
        <v/>
      </c>
      <c r="T9" s="3" t="inlineStr">
        <is>
          <t>No</t>
        </is>
      </c>
      <c r="U9" s="3" t="inlineStr">
        <is>
          <t>Yes</t>
        </is>
      </c>
      <c r="V9" s="7">
        <f>IF(M9=0,0,R9/M9)</f>
        <v/>
      </c>
    </row>
    <row r="10">
      <c r="A10" s="8" t="inlineStr">
        <is>
          <t>CLM-008</t>
        </is>
      </c>
      <c r="B10" s="9" t="inlineStr">
        <is>
          <t>2026-05-18</t>
        </is>
      </c>
      <c r="C10" s="10">
        <f>YEAR(B10)</f>
        <v/>
      </c>
      <c r="D10" s="8" t="inlineStr">
        <is>
          <t>Oisín Nolan</t>
        </is>
      </c>
      <c r="E10" s="8" t="inlineStr">
        <is>
          <t>8901****H</t>
        </is>
      </c>
      <c r="F10" s="8" t="inlineStr">
        <is>
          <t>Drogheda</t>
        </is>
      </c>
      <c r="G10" s="8" t="inlineStr">
        <is>
          <t>Oisín Nolan</t>
        </is>
      </c>
      <c r="H10" s="8" t="inlineStr">
        <is>
          <t>Self</t>
        </is>
      </c>
      <c r="I10" s="8" t="inlineStr">
        <is>
          <t>Cosmetic Treatment</t>
        </is>
      </c>
      <c r="J10" s="8" t="inlineStr">
        <is>
          <t>Drogheda Aesthetics Clinic</t>
        </is>
      </c>
      <c r="K10" s="10" t="inlineStr">
        <is>
          <t>RCT-8848</t>
        </is>
      </c>
      <c r="L10" s="9" t="inlineStr">
        <is>
          <t>2026-05-18</t>
        </is>
      </c>
      <c r="M10" s="11" t="n">
        <v>310</v>
      </c>
      <c r="N10" s="8">
        <f>IF(OR(I10="GP",I10="Consultant",I10="Dentist",I10="Physiotherapy",I10="Hospital",I10="Prescription"),"Yes","No")</f>
        <v/>
      </c>
      <c r="O10" s="8" t="inlineStr">
        <is>
          <t>Cosmetic Treatment - MED1</t>
        </is>
      </c>
      <c r="P10" s="8" t="inlineStr">
        <is>
          <t>Cosmetic skin treatment - not eligible under MED1.</t>
        </is>
      </c>
      <c r="Q10" s="10" t="inlineStr">
        <is>
          <t>No</t>
        </is>
      </c>
      <c r="R10" s="11" t="n">
        <v>0</v>
      </c>
      <c r="S10" s="11">
        <f>IF(N10="Yes",MAX(M10-R10,0),0)</f>
        <v/>
      </c>
      <c r="T10" s="8" t="inlineStr">
        <is>
          <t>No</t>
        </is>
      </c>
      <c r="U10" s="8" t="inlineStr">
        <is>
          <t>No</t>
        </is>
      </c>
      <c r="V10" s="12">
        <f>IF(M10=0,0,R10/M10)</f>
        <v/>
      </c>
    </row>
    <row r="11">
      <c r="A11" s="3" t="inlineStr">
        <is>
          <t>CLM-009</t>
        </is>
      </c>
      <c r="B11" s="4" t="inlineStr">
        <is>
          <t>2026-06-09</t>
        </is>
      </c>
      <c r="C11" s="5">
        <f>YEAR(B11)</f>
        <v/>
      </c>
      <c r="D11" s="3" t="inlineStr">
        <is>
          <t>Róisín Dunne</t>
        </is>
      </c>
      <c r="E11" s="3" t="inlineStr">
        <is>
          <t>9012****I</t>
        </is>
      </c>
      <c r="F11" s="3" t="inlineStr">
        <is>
          <t>Dundalk</t>
        </is>
      </c>
      <c r="G11" s="3" t="inlineStr">
        <is>
          <t>Róisín Dunne's daughter</t>
        </is>
      </c>
      <c r="H11" s="3" t="inlineStr">
        <is>
          <t>Child</t>
        </is>
      </c>
      <c r="I11" s="3" t="inlineStr">
        <is>
          <t>GP</t>
        </is>
      </c>
      <c r="J11" s="3" t="inlineStr">
        <is>
          <t>Dundalk Family Practice</t>
        </is>
      </c>
      <c r="K11" s="5" t="inlineStr">
        <is>
          <t>RCT-8849</t>
        </is>
      </c>
      <c r="L11" s="4" t="inlineStr">
        <is>
          <t>2026-06-09</t>
        </is>
      </c>
      <c r="M11" s="6" t="n">
        <v>70</v>
      </c>
      <c r="N11" s="3">
        <f>IF(OR(I11="GP",I11="Consultant",I11="Dentist",I11="Physiotherapy",I11="Hospital",I11="Prescription"),"Yes","No")</f>
        <v/>
      </c>
      <c r="O11" s="3" t="inlineStr">
        <is>
          <t>GP - MED1</t>
        </is>
      </c>
      <c r="P11" s="3" t="inlineStr">
        <is>
          <t>GP visit for child's ear infection.</t>
        </is>
      </c>
      <c r="Q11" s="5" t="inlineStr">
        <is>
          <t>No</t>
        </is>
      </c>
      <c r="R11" s="6" t="n">
        <v>0</v>
      </c>
      <c r="S11" s="6">
        <f>IF(N11="Yes",MAX(M11-R11,0),0)</f>
        <v/>
      </c>
      <c r="T11" s="3" t="inlineStr">
        <is>
          <t>No</t>
        </is>
      </c>
      <c r="U11" s="3" t="inlineStr">
        <is>
          <t>Yes</t>
        </is>
      </c>
      <c r="V11" s="7">
        <f>IF(M11=0,0,R11/M11)</f>
        <v/>
      </c>
    </row>
    <row r="12">
      <c r="A12" s="8" t="inlineStr">
        <is>
          <t>CLM-010</t>
        </is>
      </c>
      <c r="B12" s="9" t="inlineStr">
        <is>
          <t>2026-06-27</t>
        </is>
      </c>
      <c r="C12" s="10">
        <f>YEAR(B12)</f>
        <v/>
      </c>
      <c r="D12" s="8" t="inlineStr">
        <is>
          <t>Liam Healy</t>
        </is>
      </c>
      <c r="E12" s="8" t="inlineStr">
        <is>
          <t>0123****J</t>
        </is>
      </c>
      <c r="F12" s="8" t="inlineStr">
        <is>
          <t>Wexford</t>
        </is>
      </c>
      <c r="G12" s="8" t="inlineStr">
        <is>
          <t>Liam Healy</t>
        </is>
      </c>
      <c r="H12" s="8" t="inlineStr">
        <is>
          <t>Self</t>
        </is>
      </c>
      <c r="I12" s="8" t="inlineStr">
        <is>
          <t>Consultant</t>
        </is>
      </c>
      <c r="J12" s="8" t="inlineStr">
        <is>
          <t>Wexford Orthopaedic Clinic</t>
        </is>
      </c>
      <c r="K12" s="10" t="inlineStr">
        <is>
          <t>RCT-8850</t>
        </is>
      </c>
      <c r="L12" s="9" t="inlineStr">
        <is>
          <t>2026-06-27</t>
        </is>
      </c>
      <c r="M12" s="11" t="n">
        <v>250</v>
      </c>
      <c r="N12" s="8">
        <f>IF(OR(I12="GP",I12="Consultant",I12="Dentist",I12="Physiotherapy",I12="Hospital",I12="Prescription"),"Yes","No")</f>
        <v/>
      </c>
      <c r="O12" s="8" t="inlineStr">
        <is>
          <t>Consultant - MED1</t>
        </is>
      </c>
      <c r="P12" s="8" t="inlineStr">
        <is>
          <t>Orthopaedic consultant appointment for knee injury.</t>
        </is>
      </c>
      <c r="Q12" s="10" t="inlineStr">
        <is>
          <t>Yes</t>
        </is>
      </c>
      <c r="R12" s="11" t="n">
        <v>120</v>
      </c>
      <c r="S12" s="11">
        <f>IF(N12="Yes",MAX(M12-R12,0),0)</f>
        <v/>
      </c>
      <c r="T12" s="8" t="inlineStr">
        <is>
          <t>No</t>
        </is>
      </c>
      <c r="U12" s="8" t="inlineStr">
        <is>
          <t>Yes</t>
        </is>
      </c>
      <c r="V12" s="12">
        <f>IF(M12=0,0,R12/M12)</f>
        <v/>
      </c>
    </row>
    <row r="13"/>
    <row r="14">
      <c r="I14" s="13" t="inlineStr">
        <is>
          <t>TOTALS</t>
        </is>
      </c>
      <c r="M14" s="14">
        <f>SUM(M3:M12)</f>
        <v/>
      </c>
      <c r="R14" s="14">
        <f>SUM(R3:R12)</f>
        <v/>
      </c>
      <c r="S14" s="14">
        <f>SUM(S3:S12)</f>
        <v/>
      </c>
    </row>
    <row r="15"/>
    <row r="16">
      <c r="A16" s="15" t="inlineStr">
        <is>
          <t>Yellow-shaded cells indicate typical manual entry fields.</t>
        </is>
      </c>
    </row>
  </sheetData>
  <mergeCells count="1">
    <mergeCell ref="A1:V1"/>
  </mergeCells>
  <conditionalFormatting sqref="N3:N12">
    <cfRule type="expression" priority="1" dxfId="0" stopIfTrue="1">
      <formula>N3="Yes"</formula>
    </cfRule>
    <cfRule type="expression" priority="2" dxfId="1" stopIfTrue="1">
      <formula>N3="No"</formula>
    </cfRule>
  </conditionalFormatting>
  <conditionalFormatting sqref="U3:U12">
    <cfRule type="expression" priority="3" dxfId="1" stopIfTrue="1">
      <formula>U3="No"</formula>
    </cfRule>
  </conditionalFormatting>
  <dataValidations count="3">
    <dataValidation sqref="Q3:Q12 T3:T12 U3:U12" showErrorMessage="1" showInputMessage="1" allowBlank="1" type="list">
      <formula1>"Yes,No"</formula1>
    </dataValidation>
    <dataValidation sqref="H3:H12" showErrorMessage="1" showInputMessage="1" allowBlank="1" type="list">
      <formula1>"Self,Spouse,Child,Parent,Other Dependent"</formula1>
    </dataValidation>
    <dataValidation sqref="I3:I12" showErrorMessage="1" showInputMessage="1" allowBlank="1" type="list">
      <formula1>"GP,Consultant,Dentist,Physiotherapy,Hospital,Prescription,Optical,Cosmetic Treatment"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20" customWidth="1" min="3" max="3"/>
    <col width="18" customWidth="1" min="4" max="4"/>
    <col width="40" customWidth="1" min="5" max="5"/>
  </cols>
  <sheetData>
    <row r="1" ht="24" customHeight="1">
      <c r="A1" s="16" t="inlineStr">
        <is>
          <t>MED1 Claims Summary Dashboard - Tax Year 2026</t>
        </is>
      </c>
    </row>
    <row r="2"/>
    <row r="3">
      <c r="A3" s="17" t="inlineStr">
        <is>
          <t>Key Metric</t>
        </is>
      </c>
      <c r="B3" s="17" t="inlineStr">
        <is>
          <t>Value</t>
        </is>
      </c>
    </row>
    <row r="4">
      <c r="A4" s="18" t="inlineStr">
        <is>
          <t>Total Claims Submitted</t>
        </is>
      </c>
      <c r="B4" s="18">
        <f>COUNTA(Claims!A3:A12)</f>
        <v/>
      </c>
    </row>
    <row r="5">
      <c r="A5" s="19" t="inlineStr">
        <is>
          <t>Total Amount Paid (€)</t>
        </is>
      </c>
      <c r="B5" s="20">
        <f>SUM(Claims!M3:M12)</f>
        <v/>
      </c>
    </row>
    <row r="6">
      <c r="A6" s="18" t="inlineStr">
        <is>
          <t>Total Reimbursed by Insurer (€)</t>
        </is>
      </c>
      <c r="B6" s="21">
        <f>SUM(Claims!R3:R12)</f>
        <v/>
      </c>
    </row>
    <row r="7">
      <c r="A7" s="19" t="inlineStr">
        <is>
          <t>Total Net Claimable (€)</t>
        </is>
      </c>
      <c r="B7" s="20">
        <f>SUM(Claims!S3:S12)</f>
        <v/>
      </c>
    </row>
    <row r="8">
      <c r="A8" s="18" t="inlineStr">
        <is>
          <t>Average Claim Value (€)</t>
        </is>
      </c>
      <c r="B8" s="21">
        <f>IFERROR(AVERAGE(Claims!M3:M12),0)</f>
        <v/>
      </c>
    </row>
    <row r="9">
      <c r="A9" s="19" t="inlineStr">
        <is>
          <t>Number of Qualifying Claims</t>
        </is>
      </c>
      <c r="B9" s="19">
        <f>COUNTIF(Claims!N3:N12,"Yes")</f>
        <v/>
      </c>
    </row>
    <row r="10">
      <c r="A10" s="18" t="inlineStr">
        <is>
          <t>Number of Non-Qualifying Claims</t>
        </is>
      </c>
      <c r="B10" s="18">
        <f>COUNTIF(Claims!N3:N12,"No")</f>
        <v/>
      </c>
    </row>
    <row r="11">
      <c r="A11" s="19" t="inlineStr">
        <is>
          <t>Claim Acceptance Rate (%)</t>
        </is>
      </c>
      <c r="B11" s="22">
        <f>IF(B4=0,0,B9/B4)</f>
        <v/>
      </c>
    </row>
    <row r="12"/>
    <row r="13"/>
    <row r="14">
      <c r="A14" s="23" t="inlineStr">
        <is>
          <t>Breakdown by Expense Type</t>
        </is>
      </c>
    </row>
    <row r="15">
      <c r="A15" s="2" t="inlineStr">
        <is>
          <t>Expense Type</t>
        </is>
      </c>
      <c r="B15" s="2" t="inlineStr">
        <is>
          <t>Claim Count</t>
        </is>
      </c>
      <c r="C15" s="2" t="inlineStr">
        <is>
          <t>Total Amount Paid (€)</t>
        </is>
      </c>
      <c r="D15" s="2" t="inlineStr">
        <is>
          <t>Net Claimable (€)</t>
        </is>
      </c>
      <c r="E15" s="2" t="inlineStr">
        <is>
          <t>MED1 Note</t>
        </is>
      </c>
    </row>
    <row r="16">
      <c r="A16" s="18" t="inlineStr">
        <is>
          <t>GP</t>
        </is>
      </c>
      <c r="B16" s="18">
        <f>COUNTIF(Claims!I$3:I$12,A16)</f>
        <v/>
      </c>
      <c r="C16" s="21">
        <f>SUMIF(Claims!I$3:I$12,A16,Claims!M$3:M$12)</f>
        <v/>
      </c>
      <c r="D16" s="21">
        <f>SUMIF(Claims!I$3:I$12,A16,Claims!S$3:S$12)</f>
        <v/>
      </c>
      <c r="E16" s="18" t="inlineStr">
        <is>
          <t>Qualifying - routine GP visits.</t>
        </is>
      </c>
    </row>
    <row r="17">
      <c r="A17" s="19" t="inlineStr">
        <is>
          <t>Consultant</t>
        </is>
      </c>
      <c r="B17" s="19">
        <f>COUNTIF(Claims!I$3:I$12,A17)</f>
        <v/>
      </c>
      <c r="C17" s="20">
        <f>SUMIF(Claims!I$3:I$12,A17,Claims!M$3:M$12)</f>
        <v/>
      </c>
      <c r="D17" s="20">
        <f>SUMIF(Claims!I$3:I$12,A17,Claims!S$3:S$12)</f>
        <v/>
      </c>
      <c r="E17" s="19" t="inlineStr">
        <is>
          <t>Qualifying - specialist consultant fees.</t>
        </is>
      </c>
    </row>
    <row r="18">
      <c r="A18" s="18" t="inlineStr">
        <is>
          <t>Dentist</t>
        </is>
      </c>
      <c r="B18" s="18">
        <f>COUNTIF(Claims!I$3:I$12,A18)</f>
        <v/>
      </c>
      <c r="C18" s="21">
        <f>SUMIF(Claims!I$3:I$12,A18,Claims!M$3:M$12)</f>
        <v/>
      </c>
      <c r="D18" s="21">
        <f>SUMIF(Claims!I$3:I$12,A18,Claims!S$3:S$12)</f>
        <v/>
      </c>
      <c r="E18" s="18" t="inlineStr">
        <is>
          <t>Non-qualifying - routine dental (non-surgical) excluded.</t>
        </is>
      </c>
    </row>
    <row r="19">
      <c r="A19" s="19" t="inlineStr">
        <is>
          <t>Physiotherapy</t>
        </is>
      </c>
      <c r="B19" s="19">
        <f>COUNTIF(Claims!I$3:I$12,A19)</f>
        <v/>
      </c>
      <c r="C19" s="20">
        <f>SUMIF(Claims!I$3:I$12,A19,Claims!M$3:M$12)</f>
        <v/>
      </c>
      <c r="D19" s="20">
        <f>SUMIF(Claims!I$3:I$12,A19,Claims!S$3:S$12)</f>
        <v/>
      </c>
      <c r="E19" s="19" t="inlineStr">
        <is>
          <t>Qualifying - prescribed physiotherapy treatment.</t>
        </is>
      </c>
    </row>
    <row r="20">
      <c r="A20" s="18" t="inlineStr">
        <is>
          <t>Prescription</t>
        </is>
      </c>
      <c r="B20" s="18">
        <f>COUNTIF(Claims!I$3:I$12,A20)</f>
        <v/>
      </c>
      <c r="C20" s="21">
        <f>SUMIF(Claims!I$3:I$12,A20,Claims!M$3:M$12)</f>
        <v/>
      </c>
      <c r="D20" s="21">
        <f>SUMIF(Claims!I$3:I$12,A20,Claims!S$3:S$12)</f>
        <v/>
      </c>
      <c r="E20" s="18" t="inlineStr">
        <is>
          <t>Qualifying - prescribed medicines only.</t>
        </is>
      </c>
    </row>
    <row r="21">
      <c r="A21" s="19" t="inlineStr">
        <is>
          <t>Hospital</t>
        </is>
      </c>
      <c r="B21" s="19">
        <f>COUNTIF(Claims!I$3:I$12,A21)</f>
        <v/>
      </c>
      <c r="C21" s="20">
        <f>SUMIF(Claims!I$3:I$12,A21,Claims!M$3:M$12)</f>
        <v/>
      </c>
      <c r="D21" s="20">
        <f>SUMIF(Claims!I$3:I$12,A21,Claims!S$3:S$12)</f>
        <v/>
      </c>
      <c r="E21" s="19" t="inlineStr">
        <is>
          <t>Qualifying - hospital scans/procedures.</t>
        </is>
      </c>
    </row>
    <row r="22">
      <c r="A22" s="18" t="inlineStr">
        <is>
          <t>Optical</t>
        </is>
      </c>
      <c r="B22" s="18">
        <f>COUNTIF(Claims!I$3:I$12,A22)</f>
        <v/>
      </c>
      <c r="C22" s="21">
        <f>SUMIF(Claims!I$3:I$12,A22,Claims!M$3:M$12)</f>
        <v/>
      </c>
      <c r="D22" s="21">
        <f>SUMIF(Claims!I$3:I$12,A22,Claims!S$3:S$12)</f>
        <v/>
      </c>
      <c r="E22" s="18" t="inlineStr">
        <is>
          <t>Non-qualifying - routine eye tests/glasses excluded.</t>
        </is>
      </c>
    </row>
    <row r="23">
      <c r="A23" s="19" t="inlineStr">
        <is>
          <t>Cosmetic Treatment</t>
        </is>
      </c>
      <c r="B23" s="19">
        <f>COUNTIF(Claims!I$3:I$12,A23)</f>
        <v/>
      </c>
      <c r="C23" s="20">
        <f>SUMIF(Claims!I$3:I$12,A23,Claims!M$3:M$12)</f>
        <v/>
      </c>
      <c r="D23" s="20">
        <f>SUMIF(Claims!I$3:I$12,A23,Claims!S$3:S$12)</f>
        <v/>
      </c>
      <c r="E23" s="19" t="inlineStr">
        <is>
          <t>Non-qualifying - cosmetic procedures excluded.</t>
        </is>
      </c>
    </row>
    <row r="24"/>
    <row r="25">
      <c r="A25" s="24" t="inlineStr">
        <is>
          <t>Lookup Example: Expense Type Reference</t>
        </is>
      </c>
    </row>
    <row r="26">
      <c r="A26" s="25" t="inlineStr">
        <is>
          <t>Enter Expense Type:</t>
        </is>
      </c>
      <c r="B26" s="26" t="inlineStr">
        <is>
          <t>Hospital</t>
        </is>
      </c>
    </row>
    <row r="27">
      <c r="A27" s="25" t="inlineStr">
        <is>
          <t>MED1 Note (VLOOKUP result):</t>
        </is>
      </c>
      <c r="B27" s="19">
        <f>IFERROR(VLOOKUP(B26,A16:E23,5,FALSE),"Not found")</f>
        <v/>
      </c>
    </row>
    <row r="28"/>
    <row r="29"/>
    <row r="30">
      <c r="A30" s="23" t="inlineStr">
        <is>
          <t>Breakdown by County/City</t>
        </is>
      </c>
    </row>
    <row r="31">
      <c r="A31" s="2" t="inlineStr">
        <is>
          <t>County/City</t>
        </is>
      </c>
      <c r="B31" s="2" t="inlineStr">
        <is>
          <t>Claim Count</t>
        </is>
      </c>
      <c r="C31" s="2" t="inlineStr">
        <is>
          <t>Total Amount Paid (€)</t>
        </is>
      </c>
    </row>
    <row r="32">
      <c r="A32" s="18" t="inlineStr">
        <is>
          <t>Dublin</t>
        </is>
      </c>
      <c r="B32" s="18">
        <f>COUNTIF(Claims!F$3:F$12,A32)</f>
        <v/>
      </c>
      <c r="C32" s="21">
        <f>SUMIF(Claims!F$3:F$12,A32,Claims!M$3:M$12)</f>
        <v/>
      </c>
    </row>
    <row r="33">
      <c r="A33" s="19" t="inlineStr">
        <is>
          <t>Cork</t>
        </is>
      </c>
      <c r="B33" s="19">
        <f>COUNTIF(Claims!F$3:F$12,A33)</f>
        <v/>
      </c>
      <c r="C33" s="20">
        <f>SUMIF(Claims!F$3:F$12,A33,Claims!M$3:M$12)</f>
        <v/>
      </c>
    </row>
    <row r="34">
      <c r="A34" s="18" t="inlineStr">
        <is>
          <t>Galway</t>
        </is>
      </c>
      <c r="B34" s="18">
        <f>COUNTIF(Claims!F$3:F$12,A34)</f>
        <v/>
      </c>
      <c r="C34" s="21">
        <f>SUMIF(Claims!F$3:F$12,A34,Claims!M$3:M$12)</f>
        <v/>
      </c>
    </row>
    <row r="35">
      <c r="A35" s="19" t="inlineStr">
        <is>
          <t>Limerick</t>
        </is>
      </c>
      <c r="B35" s="19">
        <f>COUNTIF(Claims!F$3:F$12,A35)</f>
        <v/>
      </c>
      <c r="C35" s="20">
        <f>SUMIF(Claims!F$3:F$12,A35,Claims!M$3:M$12)</f>
        <v/>
      </c>
    </row>
    <row r="36">
      <c r="A36" s="18" t="inlineStr">
        <is>
          <t>Waterford</t>
        </is>
      </c>
      <c r="B36" s="18">
        <f>COUNTIF(Claims!F$3:F$12,A36)</f>
        <v/>
      </c>
      <c r="C36" s="21">
        <f>SUMIF(Claims!F$3:F$12,A36,Claims!M$3:M$12)</f>
        <v/>
      </c>
    </row>
    <row r="37">
      <c r="A37" s="19" t="inlineStr">
        <is>
          <t>Kilkenny</t>
        </is>
      </c>
      <c r="B37" s="19">
        <f>COUNTIF(Claims!F$3:F$12,A37)</f>
        <v/>
      </c>
      <c r="C37" s="20">
        <f>SUMIF(Claims!F$3:F$12,A37,Claims!M$3:M$12)</f>
        <v/>
      </c>
    </row>
    <row r="38">
      <c r="A38" s="18" t="inlineStr">
        <is>
          <t>Sligo</t>
        </is>
      </c>
      <c r="B38" s="18">
        <f>COUNTIF(Claims!F$3:F$12,A38)</f>
        <v/>
      </c>
      <c r="C38" s="21">
        <f>SUMIF(Claims!F$3:F$12,A38,Claims!M$3:M$12)</f>
        <v/>
      </c>
    </row>
    <row r="39">
      <c r="A39" s="19" t="inlineStr">
        <is>
          <t>Drogheda</t>
        </is>
      </c>
      <c r="B39" s="19">
        <f>COUNTIF(Claims!F$3:F$12,A39)</f>
        <v/>
      </c>
      <c r="C39" s="20">
        <f>SUMIF(Claims!F$3:F$12,A39,Claims!M$3:M$12)</f>
        <v/>
      </c>
    </row>
    <row r="40">
      <c r="A40" s="18" t="inlineStr">
        <is>
          <t>Dundalk</t>
        </is>
      </c>
      <c r="B40" s="18">
        <f>COUNTIF(Claims!F$3:F$12,A40)</f>
        <v/>
      </c>
      <c r="C40" s="21">
        <f>SUMIF(Claims!F$3:F$12,A40,Claims!M$3:M$12)</f>
        <v/>
      </c>
    </row>
    <row r="41">
      <c r="A41" s="19" t="inlineStr">
        <is>
          <t>Wexford</t>
        </is>
      </c>
      <c r="B41" s="19">
        <f>COUNTIF(Claims!F$3:F$12,A41)</f>
        <v/>
      </c>
      <c r="C41" s="20">
        <f>SUMIF(Claims!F$3:F$12,A41,Claims!M$3:M$12)</f>
        <v/>
      </c>
    </row>
    <row r="42"/>
    <row r="43"/>
    <row r="44">
      <c r="A44" s="23" t="inlineStr">
        <is>
          <t>Breakdown by Claimant</t>
        </is>
      </c>
    </row>
    <row r="45">
      <c r="A45" s="2" t="inlineStr">
        <is>
          <t>Claimant Name</t>
        </is>
      </c>
      <c r="B45" s="2" t="inlineStr">
        <is>
          <t>Claim Count</t>
        </is>
      </c>
      <c r="C45" s="2" t="inlineStr">
        <is>
          <t>Total Amount Paid (€)</t>
        </is>
      </c>
    </row>
    <row r="46">
      <c r="A46" s="18" t="inlineStr">
        <is>
          <t>Aoife Murphy</t>
        </is>
      </c>
      <c r="B46" s="18">
        <f>COUNTIF(Claims!D$3:D$12,A46)</f>
        <v/>
      </c>
      <c r="C46" s="21">
        <f>SUMIF(Claims!D$3:D$12,A46,Claims!M$3:M$12)</f>
        <v/>
      </c>
    </row>
    <row r="47">
      <c r="A47" s="19" t="inlineStr">
        <is>
          <t>Seán O'Connor</t>
        </is>
      </c>
      <c r="B47" s="19">
        <f>COUNTIF(Claims!D$3:D$12,A47)</f>
        <v/>
      </c>
      <c r="C47" s="20">
        <f>SUMIF(Claims!D$3:D$12,A47,Claims!M$3:M$12)</f>
        <v/>
      </c>
    </row>
    <row r="48">
      <c r="A48" s="18" t="inlineStr">
        <is>
          <t>Niamh Byrne</t>
        </is>
      </c>
      <c r="B48" s="18">
        <f>COUNTIF(Claims!D$3:D$12,A48)</f>
        <v/>
      </c>
      <c r="C48" s="21">
        <f>SUMIF(Claims!D$3:D$12,A48,Claims!M$3:M$12)</f>
        <v/>
      </c>
    </row>
    <row r="49">
      <c r="A49" s="19" t="inlineStr">
        <is>
          <t>Cian Walsh</t>
        </is>
      </c>
      <c r="B49" s="19">
        <f>COUNTIF(Claims!D$3:D$12,A49)</f>
        <v/>
      </c>
      <c r="C49" s="20">
        <f>SUMIF(Claims!D$3:D$12,A49,Claims!M$3:M$12)</f>
        <v/>
      </c>
    </row>
    <row r="50">
      <c r="A50" s="18" t="inlineStr">
        <is>
          <t>Saoirse Kelly</t>
        </is>
      </c>
      <c r="B50" s="18">
        <f>COUNTIF(Claims!D$3:D$12,A50)</f>
        <v/>
      </c>
      <c r="C50" s="21">
        <f>SUMIF(Claims!D$3:D$12,A50,Claims!M$3:M$12)</f>
        <v/>
      </c>
    </row>
    <row r="51">
      <c r="A51" s="19" t="inlineStr">
        <is>
          <t>Conor Byrne</t>
        </is>
      </c>
      <c r="B51" s="19">
        <f>COUNTIF(Claims!D$3:D$12,A51)</f>
        <v/>
      </c>
      <c r="C51" s="20">
        <f>SUMIF(Claims!D$3:D$12,A51,Claims!M$3:M$12)</f>
        <v/>
      </c>
    </row>
    <row r="52">
      <c r="A52" s="18" t="inlineStr">
        <is>
          <t>Ciara Ní Bhraonáin</t>
        </is>
      </c>
      <c r="B52" s="18">
        <f>COUNTIF(Claims!D$3:D$12,A52)</f>
        <v/>
      </c>
      <c r="C52" s="21">
        <f>SUMIF(Claims!D$3:D$12,A52,Claims!M$3:M$12)</f>
        <v/>
      </c>
    </row>
    <row r="53">
      <c r="A53" s="19" t="inlineStr">
        <is>
          <t>Oisín Nolan</t>
        </is>
      </c>
      <c r="B53" s="19">
        <f>COUNTIF(Claims!D$3:D$12,A53)</f>
        <v/>
      </c>
      <c r="C53" s="20">
        <f>SUMIF(Claims!D$3:D$12,A53,Claims!M$3:M$12)</f>
        <v/>
      </c>
    </row>
    <row r="54">
      <c r="A54" s="18" t="inlineStr">
        <is>
          <t>Róisín Dunne</t>
        </is>
      </c>
      <c r="B54" s="18">
        <f>COUNTIF(Claims!D$3:D$12,A54)</f>
        <v/>
      </c>
      <c r="C54" s="21">
        <f>SUMIF(Claims!D$3:D$12,A54,Claims!M$3:M$12)</f>
        <v/>
      </c>
    </row>
    <row r="55">
      <c r="A55" s="19" t="inlineStr">
        <is>
          <t>Liam Healy</t>
        </is>
      </c>
      <c r="B55" s="19">
        <f>COUNTIF(Claims!D$3:D$12,A55)</f>
        <v/>
      </c>
      <c r="C55" s="20">
        <f>SUMIF(Claims!D$3:D$12,A55,Claims!M$3:M$12)</f>
        <v/>
      </c>
    </row>
  </sheetData>
  <mergeCells count="4">
    <mergeCell ref="A1:F1"/>
    <mergeCell ref="A14:E14"/>
    <mergeCell ref="A30:C30"/>
    <mergeCell ref="A44:C4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4" customWidth="1" min="1" max="1"/>
    <col width="95" customWidth="1" min="2" max="2"/>
  </cols>
  <sheetData>
    <row r="1" ht="24" customHeight="1">
      <c r="A1" s="16" t="inlineStr">
        <is>
          <t>MED1 Health Expenses Claim Tracker - Instructions</t>
        </is>
      </c>
    </row>
    <row r="2"/>
    <row r="3" ht="45" customHeight="1">
      <c r="A3" s="27" t="inlineStr">
        <is>
          <t>Purpose</t>
        </is>
      </c>
      <c r="B3" s="28" t="inlineStr">
        <is>
          <t>This workbook helps you organise MED1 health expenses for Irish Revenue tax relief claims. Record every qualifying and non-qualifying health expense across the tax year and use the Summary sheet to review totals before filing your MED1 form or myAccount claim.</t>
        </is>
      </c>
    </row>
    <row r="4" ht="45" customHeight="1">
      <c r="A4" s="27" t="inlineStr">
        <is>
          <t>Claims Sheet</t>
        </is>
      </c>
      <c r="B4" s="28" t="inlineStr">
        <is>
          <t>Enter one row per health expense. Fill in Claim Date, Claimant Name, PPS Number (mask sensitive digits), County/City, Patient details, Expense Type, Provider, Receipt No. and Amount Paid. The Tax Year, Qualifying?, Net Claimable (€) and Insured Cover Ratio columns calculate automatically - do not overwrite these formulas.</t>
        </is>
      </c>
    </row>
    <row r="5" ht="45" customHeight="1">
      <c r="A5" s="27" t="inlineStr">
        <is>
          <t>Eligible Expense Types</t>
        </is>
      </c>
      <c r="B5" s="28" t="inlineStr">
        <is>
          <t>GP consultations, Consultant/specialist fees, Dentist (non-routine/surgical only), Physiotherapy (prescribed), Hospital treatment/scans, and Prescribed medicines are generally eligible under MED1. Non-routine dental treatments qualify but routine check-ups and cleaning do not.</t>
        </is>
      </c>
    </row>
    <row r="6" ht="45" customHeight="1">
      <c r="A6" s="27" t="inlineStr">
        <is>
          <t>Non-Eligible Items</t>
        </is>
      </c>
      <c r="B6" s="28" t="inlineStr">
        <is>
          <t>Cosmetic treatments, routine dental care (cleaning, whitening), routine optical tests and glasses, general health/wellness products, and non-prescribed over-the-counter items are NOT eligible for MED1 relief.</t>
        </is>
      </c>
    </row>
    <row r="7" ht="45" customHeight="1">
      <c r="A7" s="27" t="inlineStr">
        <is>
          <t>Reimbursements</t>
        </is>
      </c>
      <c r="B7" s="28" t="inlineStr">
        <is>
          <t>If a private health insurer (e.g. VHI, Laya, Irish Life Health) reimbursed part of an expense, record the amount in 'Amount Reimbursed (€)'. Only the net unreimbursed amount can be claimed - this is calculated automatically in 'Net Claimable (€)'.</t>
        </is>
      </c>
    </row>
    <row r="8" ht="45" customHeight="1">
      <c r="A8" s="27" t="inlineStr">
        <is>
          <t>PPS Numbers</t>
        </is>
      </c>
      <c r="B8" s="28" t="inlineStr">
        <is>
          <t>Always record PPS numbers in the masked format shown (e.g. 1234****A) when sharing this file, and store the unmasked number securely and separately in line with GDPR and Revenue guidance.</t>
        </is>
      </c>
    </row>
    <row r="9" ht="45" customHeight="1">
      <c r="A9" s="27" t="inlineStr">
        <is>
          <t>Date Format</t>
        </is>
      </c>
      <c r="B9" s="28" t="inlineStr">
        <is>
          <t>All dates must use the Irish standard format DD/MM/YYYY, e.g. 14/01/2026.</t>
        </is>
      </c>
    </row>
    <row r="10" ht="45" customHeight="1">
      <c r="A10" s="27" t="inlineStr">
        <is>
          <t>Currency Format</t>
        </is>
      </c>
      <c r="B10" s="28" t="inlineStr">
        <is>
          <t>All monetary values are shown in euro using the format €1,234.56.</t>
        </is>
      </c>
    </row>
    <row r="11" ht="45" customHeight="1">
      <c r="A11" s="27" t="inlineStr">
        <is>
          <t>Evidence &amp; Receipts</t>
        </is>
      </c>
      <c r="B11" s="28" t="inlineStr">
        <is>
          <t>Keep all original receipts and letters from providers. Mark 'Evidence Complete?' as Yes only when you have retained the receipt, and 'No' rows are highlighted in red as a reminder to gather documentation.</t>
        </is>
      </c>
    </row>
    <row r="12" ht="45" customHeight="1">
      <c r="A12" s="27" t="inlineStr">
        <is>
          <t>Revenue Retention</t>
        </is>
      </c>
      <c r="B12" s="28" t="inlineStr">
        <is>
          <t>Revenue can request supporting documentation for up to six years. Retain all receipts, insurer statements and this spreadsheet as your claim record.</t>
        </is>
      </c>
    </row>
    <row r="13" ht="45" customHeight="1">
      <c r="A13" s="27" t="inlineStr">
        <is>
          <t>Summary Sheet</t>
        </is>
      </c>
      <c r="B13" s="28" t="inlineStr">
        <is>
          <t>Provides an overview of total claims, amounts paid, reimbursements, net claimable amounts, and breakdowns by expense type, county and claimant, along with charts for quick review.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2026-07-13T04:56:13Z</dcterms:created>
  <dcterms:modified xmlns:dcterms="http://purl.org/dc/terms/" xmlns:xsi="http://www.w3.org/2001/XMLSchema-instance" xsi:type="dcterms:W3CDTF">2026-07-13T04:56:13Z</dcterms:modified>
</cp:coreProperties>
</file>