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€&quot;#,##0.00"/>
  </numFmts>
  <fonts count="9">
    <font>
      <name val="Calibri"/>
      <family val="2"/>
      <color theme="1"/>
      <sz val="11"/>
      <scheme val="minor"/>
    </font>
    <font>
      <b val="1"/>
      <color rgb="000F766E"/>
      <sz val="16"/>
    </font>
    <font>
      <i val="1"/>
      <color rgb="00374151"/>
      <sz val="10"/>
    </font>
    <font>
      <b val="1"/>
      <color rgb="000F766E"/>
      <sz val="10"/>
    </font>
    <font>
      <b val="1"/>
      <color rgb="00FFFFFF"/>
      <sz val="11"/>
    </font>
    <font>
      <b val="1"/>
    </font>
    <font>
      <b val="1"/>
      <color rgb="00FFFFFF"/>
    </font>
    <font>
      <b val="1"/>
      <i val="1"/>
    </font>
    <font>
      <b val="1"/>
      <color rgb="000F766E"/>
    </font>
  </fonts>
  <fills count="7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0F766E"/>
        <bgColor rgb="000F766E"/>
      </patternFill>
    </fill>
    <fill>
      <patternFill patternType="solid">
        <fgColor rgb="0014B8A6"/>
        <bgColor rgb="0014B8A6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pivotButton="0" quotePrefix="0" xfId="0"/>
    <xf numFmtId="3" fontId="0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0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center" vertical="center" wrapText="1"/>
    </xf>
    <xf numFmtId="164" fontId="0" fillId="2" borderId="1" applyAlignment="1" pivotButton="0" quotePrefix="0" xfId="0">
      <alignment horizontal="center" vertical="center" wrapText="1"/>
    </xf>
    <xf numFmtId="164" fontId="0" fillId="5" borderId="0" applyAlignment="1" pivotButton="0" quotePrefix="0" xfId="0">
      <alignment horizontal="center" vertical="center" wrapText="1"/>
    </xf>
    <xf numFmtId="0" fontId="0" fillId="5" borderId="0" applyAlignment="1" pivotButton="0" quotePrefix="0" xfId="0">
      <alignment horizontal="center" vertical="center" wrapText="1"/>
    </xf>
    <xf numFmtId="0" fontId="0" fillId="5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164" fontId="0" fillId="6" borderId="0" applyAlignment="1" pivotButton="0" quotePrefix="0" xfId="0">
      <alignment horizontal="center" vertical="center" wrapText="1"/>
    </xf>
    <xf numFmtId="0" fontId="0" fillId="6" borderId="0" applyAlignment="1" pivotButton="0" quotePrefix="0" xfId="0">
      <alignment horizontal="center" vertical="center" wrapText="1"/>
    </xf>
    <xf numFmtId="0" fontId="0" fillId="6" borderId="0" applyAlignment="1" pivotButton="0" quotePrefix="0" xfId="0">
      <alignment horizontal="left" vertical="center" wrapText="1"/>
    </xf>
    <xf numFmtId="0" fontId="6" fillId="4" borderId="1" pivotButton="0" quotePrefix="0" xfId="0"/>
    <xf numFmtId="164" fontId="6" fillId="4" borderId="1" pivotButton="0" quotePrefix="0" xfId="0"/>
    <xf numFmtId="0" fontId="7" fillId="0" borderId="0" pivotButton="0" quotePrefix="0" xfId="0"/>
    <xf numFmtId="164" fontId="5" fillId="0" borderId="0" pivotButton="0" quotePrefix="0" xfId="0"/>
    <xf numFmtId="0" fontId="5" fillId="5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0" fillId="5" borderId="1" pivotButton="0" quotePrefix="0" xfId="0"/>
    <xf numFmtId="164" fontId="0" fillId="5" borderId="1" pivotButton="0" quotePrefix="0" xfId="0"/>
    <xf numFmtId="0" fontId="0" fillId="6" borderId="1" pivotButton="0" quotePrefix="0" xfId="0"/>
    <xf numFmtId="164" fontId="0" fillId="6" borderId="1" pivotButton="0" quotePrefix="0" xfId="0"/>
    <xf numFmtId="0" fontId="4" fillId="4" borderId="1" pivotButton="0" quotePrefix="0" xfId="0"/>
    <xf numFmtId="0" fontId="8" fillId="6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8" fillId="5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Estimated Home Carer Tax Credit per Household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'Summary'!C11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'Summary'!$A$12:$A$20</f>
            </numRef>
          </cat>
          <val>
            <numRef>
              <f>'Summary'!$C$12:$C$20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Household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Estimated Credit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Eligible vs Not Eligible Households</a:t>
            </a:r>
          </a:p>
        </rich>
      </tx>
    </title>
    <plotArea>
      <pieChart>
        <varyColors val="1"/>
        <ser>
          <idx val="0"/>
          <order val="0"/>
          <tx>
            <strRef>
              <f>'Summary'!B23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'Summary'!$A$24:$A$25</f>
            </numRef>
          </cat>
          <val>
            <numRef>
              <f>'Summary'!$B$24:$B$25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2" customWidth="1" min="4" max="4"/>
    <col width="24" customWidth="1" min="5" max="5"/>
    <col width="24" customWidth="1" min="6" max="6"/>
    <col width="18" customWidth="1" min="7" max="7"/>
    <col width="16" customWidth="1" min="8" max="8"/>
    <col width="22" customWidth="1" min="9" max="9"/>
    <col width="15" customWidth="1" min="10" max="10"/>
    <col width="22" customWidth="1" min="11" max="11"/>
    <col width="24" customWidth="1" min="12" max="12"/>
    <col width="22" customWidth="1" min="13" max="13"/>
    <col width="20" customWidth="1" min="14" max="14"/>
    <col width="16" customWidth="1" min="15" max="15"/>
    <col width="12" customWidth="1" min="16" max="16"/>
  </cols>
  <sheetData>
    <row r="1">
      <c r="A1" s="1" t="inlineStr">
        <is>
          <t>Home Carer Tax Credit Estimate — Ireland (Tax Year 2026)</t>
        </is>
      </c>
    </row>
    <row r="2">
      <c r="A2" s="2" t="inlineStr">
        <is>
          <t>Estimate only — not a substitute for Revenue.ie guidance or professional tax advice. Figures based on published 2026 thresholds.</t>
        </is>
      </c>
    </row>
    <row r="3"/>
    <row r="4">
      <c r="A4" s="3" t="inlineStr">
        <is>
          <t>Lower Income Threshold (€)</t>
        </is>
      </c>
      <c r="B4" s="4" t="n">
        <v>10400</v>
      </c>
      <c r="C4" s="3" t="inlineStr">
        <is>
          <t>Upper Income Threshold (€)</t>
        </is>
      </c>
      <c r="D4" s="4" t="n">
        <v>17400</v>
      </c>
      <c r="E4" s="3" t="inlineStr">
        <is>
          <t>Maximum Home Carer Tax Credit (€)</t>
        </is>
      </c>
      <c r="F4" s="4" t="n">
        <v>1950</v>
      </c>
    </row>
    <row r="5"/>
    <row r="6">
      <c r="A6" s="5" t="inlineStr">
        <is>
          <t>Household ID</t>
        </is>
      </c>
      <c r="B6" s="5" t="inlineStr">
        <is>
          <t>Primary Carer</t>
        </is>
      </c>
      <c r="C6" s="5" t="inlineStr">
        <is>
          <t>Spouse/Partner</t>
        </is>
      </c>
      <c r="D6" s="5" t="inlineStr">
        <is>
          <t>County</t>
        </is>
      </c>
      <c r="E6" s="5" t="inlineStr">
        <is>
          <t>Dependent Person Cared For</t>
        </is>
      </c>
      <c r="F6" s="5" t="inlineStr">
        <is>
          <t>Jointly Assessed (Married/Civil Partner)?</t>
        </is>
      </c>
      <c r="G6" s="5" t="inlineStr">
        <is>
          <t>Carer's Own Income (€)</t>
        </is>
      </c>
      <c r="H6" s="5" t="inlineStr">
        <is>
          <t>Spouse's Income (€)</t>
        </is>
      </c>
      <c r="I6" s="5" t="inlineStr">
        <is>
          <t>Combined Household Income (€)</t>
        </is>
      </c>
      <c r="J6" s="5" t="inlineStr">
        <is>
          <t>Eligible for Credit?</t>
        </is>
      </c>
      <c r="K6" s="5" t="inlineStr">
        <is>
          <t>Income Above Lower Threshold (€)</t>
        </is>
      </c>
      <c r="L6" s="5" t="inlineStr">
        <is>
          <t>Estimated Home Carer Tax Credit (€)</t>
        </is>
      </c>
      <c r="M6" s="5" t="inlineStr">
        <is>
          <t>Credit Status</t>
        </is>
      </c>
      <c r="N6" s="5" t="inlineStr">
        <is>
          <t>Notes</t>
        </is>
      </c>
      <c r="P6" s="6" t="inlineStr">
        <is>
          <t>Income From (€)</t>
        </is>
      </c>
      <c r="Q6" s="6" t="inlineStr">
        <is>
          <t>Status</t>
        </is>
      </c>
    </row>
    <row r="7">
      <c r="A7" s="7" t="inlineStr">
        <is>
          <t>HC-001</t>
        </is>
      </c>
      <c r="B7" s="8" t="inlineStr">
        <is>
          <t>Seán Byrne</t>
        </is>
      </c>
      <c r="C7" s="8" t="inlineStr">
        <is>
          <t>Aoife Byrne</t>
        </is>
      </c>
      <c r="D7" s="7" t="inlineStr">
        <is>
          <t>Dublin</t>
        </is>
      </c>
      <c r="E7" s="8" t="inlineStr">
        <is>
          <t>Child under 18</t>
        </is>
      </c>
      <c r="F7" s="9" t="inlineStr">
        <is>
          <t>Yes</t>
        </is>
      </c>
      <c r="G7" s="10" t="n">
        <v>0</v>
      </c>
      <c r="H7" s="10" t="n">
        <v>52000</v>
      </c>
      <c r="I7" s="11">
        <f>G7+H7</f>
        <v/>
      </c>
      <c r="J7" s="12">
        <f>IF(AND(F7="Yes",G7&lt;=$D$4),"Yes","No")</f>
        <v/>
      </c>
      <c r="K7" s="11">
        <f>IF(G7&gt;$B$4,G7-$B$4,0)</f>
        <v/>
      </c>
      <c r="L7" s="11">
        <f>IF(J7="Yes",ROUND(MAX(0,$F$4-K7),2),0)</f>
        <v/>
      </c>
      <c r="M7" s="13">
        <f>IF(F7&lt;&gt;"Yes","Not Eligible (Not Jointly Assessed)",IFERROR(VLOOKUP(G7,$P$7:$Q$9,2,TRUE),"Unknown"))</f>
        <v/>
      </c>
      <c r="N7" s="13">
        <f>IF(L7=0,"No credit due","Credit applies")</f>
        <v/>
      </c>
      <c r="P7" s="14" t="n">
        <v>0</v>
      </c>
      <c r="Q7" s="14" t="inlineStr">
        <is>
          <t>Full Credit</t>
        </is>
      </c>
    </row>
    <row r="8">
      <c r="A8" s="15" t="inlineStr">
        <is>
          <t>HC-002</t>
        </is>
      </c>
      <c r="B8" s="16" t="inlineStr">
        <is>
          <t>Cian Doyle</t>
        </is>
      </c>
      <c r="C8" s="16" t="inlineStr">
        <is>
          <t>Niamh Doyle</t>
        </is>
      </c>
      <c r="D8" s="15" t="inlineStr">
        <is>
          <t>Cork</t>
        </is>
      </c>
      <c r="E8" s="16" t="inlineStr">
        <is>
          <t>Elderly parent</t>
        </is>
      </c>
      <c r="F8" s="9" t="inlineStr">
        <is>
          <t>Yes</t>
        </is>
      </c>
      <c r="G8" s="10" t="n">
        <v>6500</v>
      </c>
      <c r="H8" s="10" t="n">
        <v>48000</v>
      </c>
      <c r="I8" s="17">
        <f>G8+H8</f>
        <v/>
      </c>
      <c r="J8" s="18">
        <f>IF(AND(F8="Yes",G8&lt;=$D$4),"Yes","No")</f>
        <v/>
      </c>
      <c r="K8" s="17">
        <f>IF(G8&gt;$B$4,G8-$B$4,0)</f>
        <v/>
      </c>
      <c r="L8" s="17">
        <f>IF(J8="Yes",ROUND(MAX(0,$F$4-K8),2),0)</f>
        <v/>
      </c>
      <c r="M8" s="19">
        <f>IF(F8&lt;&gt;"Yes","Not Eligible (Not Jointly Assessed)",IFERROR(VLOOKUP(G8,$P$7:$Q$9,2,TRUE),"Unknown"))</f>
        <v/>
      </c>
      <c r="N8" s="19">
        <f>IF(L8=0,"No credit due","Credit applies")</f>
        <v/>
      </c>
      <c r="P8" s="14" t="n">
        <v>10401</v>
      </c>
      <c r="Q8" s="14" t="inlineStr">
        <is>
          <t>Partial Credit</t>
        </is>
      </c>
    </row>
    <row r="9">
      <c r="A9" s="7" t="inlineStr">
        <is>
          <t>HC-003</t>
        </is>
      </c>
      <c r="B9" s="8" t="inlineStr">
        <is>
          <t>Conor Walsh</t>
        </is>
      </c>
      <c r="C9" s="8" t="inlineStr">
        <is>
          <t>Saoirse Walsh</t>
        </is>
      </c>
      <c r="D9" s="7" t="inlineStr">
        <is>
          <t>Galway</t>
        </is>
      </c>
      <c r="E9" s="8" t="inlineStr">
        <is>
          <t>Incapacitated person</t>
        </is>
      </c>
      <c r="F9" s="9" t="inlineStr">
        <is>
          <t>Yes</t>
        </is>
      </c>
      <c r="G9" s="10" t="n">
        <v>9800</v>
      </c>
      <c r="H9" s="10" t="n">
        <v>61000</v>
      </c>
      <c r="I9" s="11">
        <f>G9+H9</f>
        <v/>
      </c>
      <c r="J9" s="12">
        <f>IF(AND(F9="Yes",G9&lt;=$D$4),"Yes","No")</f>
        <v/>
      </c>
      <c r="K9" s="11">
        <f>IF(G9&gt;$B$4,G9-$B$4,0)</f>
        <v/>
      </c>
      <c r="L9" s="11">
        <f>IF(J9="Yes",ROUND(MAX(0,$F$4-K9),2),0)</f>
        <v/>
      </c>
      <c r="M9" s="13">
        <f>IF(F9&lt;&gt;"Yes","Not Eligible (Not Jointly Assessed)",IFERROR(VLOOKUP(G9,$P$7:$Q$9,2,TRUE),"Unknown"))</f>
        <v/>
      </c>
      <c r="N9" s="13">
        <f>IF(L9=0,"No credit due","Credit applies")</f>
        <v/>
      </c>
      <c r="P9" s="14" t="n">
        <v>17401</v>
      </c>
      <c r="Q9" s="14" t="inlineStr">
        <is>
          <t>No Credit</t>
        </is>
      </c>
    </row>
    <row r="10">
      <c r="A10" s="15" t="inlineStr">
        <is>
          <t>HC-004</t>
        </is>
      </c>
      <c r="B10" s="16" t="inlineStr">
        <is>
          <t>Liam Kelly</t>
        </is>
      </c>
      <c r="C10" s="16" t="inlineStr">
        <is>
          <t>Róisín Kelly</t>
        </is>
      </c>
      <c r="D10" s="15" t="inlineStr">
        <is>
          <t>Limerick</t>
        </is>
      </c>
      <c r="E10" s="16" t="inlineStr">
        <is>
          <t>Child under 18</t>
        </is>
      </c>
      <c r="F10" s="9" t="inlineStr">
        <is>
          <t>Yes</t>
        </is>
      </c>
      <c r="G10" s="10" t="n">
        <v>11200</v>
      </c>
      <c r="H10" s="10" t="n">
        <v>55000</v>
      </c>
      <c r="I10" s="17">
        <f>G10+H10</f>
        <v/>
      </c>
      <c r="J10" s="18">
        <f>IF(AND(F10="Yes",G10&lt;=$D$4),"Yes","No")</f>
        <v/>
      </c>
      <c r="K10" s="17">
        <f>IF(G10&gt;$B$4,G10-$B$4,0)</f>
        <v/>
      </c>
      <c r="L10" s="17">
        <f>IF(J10="Yes",ROUND(MAX(0,$F$4-K10),2),0)</f>
        <v/>
      </c>
      <c r="M10" s="19">
        <f>IF(F10&lt;&gt;"Yes","Not Eligible (Not Jointly Assessed)",IFERROR(VLOOKUP(G10,$P$7:$Q$9,2,TRUE),"Unknown"))</f>
        <v/>
      </c>
      <c r="N10" s="19">
        <f>IF(L10=0,"No credit due","Credit applies")</f>
        <v/>
      </c>
    </row>
    <row r="11">
      <c r="A11" s="7" t="inlineStr">
        <is>
          <t>HC-005</t>
        </is>
      </c>
      <c r="B11" s="8" t="inlineStr">
        <is>
          <t>Darragh Ryan</t>
        </is>
      </c>
      <c r="C11" s="8" t="inlineStr">
        <is>
          <t>Aisling Ryan</t>
        </is>
      </c>
      <c r="D11" s="7" t="inlineStr">
        <is>
          <t>Waterford</t>
        </is>
      </c>
      <c r="E11" s="8" t="inlineStr">
        <is>
          <t>Elderly parent</t>
        </is>
      </c>
      <c r="F11" s="9" t="inlineStr">
        <is>
          <t>Yes</t>
        </is>
      </c>
      <c r="G11" s="10" t="n">
        <v>13900</v>
      </c>
      <c r="H11" s="10" t="n">
        <v>47500</v>
      </c>
      <c r="I11" s="11">
        <f>G11+H11</f>
        <v/>
      </c>
      <c r="J11" s="12">
        <f>IF(AND(F11="Yes",G11&lt;=$D$4),"Yes","No")</f>
        <v/>
      </c>
      <c r="K11" s="11">
        <f>IF(G11&gt;$B$4,G11-$B$4,0)</f>
        <v/>
      </c>
      <c r="L11" s="11">
        <f>IF(J11="Yes",ROUND(MAX(0,$F$4-K11),2),0)</f>
        <v/>
      </c>
      <c r="M11" s="13">
        <f>IF(F11&lt;&gt;"Yes","Not Eligible (Not Jointly Assessed)",IFERROR(VLOOKUP(G11,$P$7:$Q$9,2,TRUE),"Unknown"))</f>
        <v/>
      </c>
      <c r="N11" s="13">
        <f>IF(L11=0,"No credit due","Credit applies")</f>
        <v/>
      </c>
    </row>
    <row r="12">
      <c r="A12" s="15" t="inlineStr">
        <is>
          <t>HC-006</t>
        </is>
      </c>
      <c r="B12" s="16" t="inlineStr">
        <is>
          <t>Eoin Murphy</t>
        </is>
      </c>
      <c r="C12" s="16" t="inlineStr">
        <is>
          <t>Clodagh Murphy</t>
        </is>
      </c>
      <c r="D12" s="15" t="inlineStr">
        <is>
          <t>Kilkenny</t>
        </is>
      </c>
      <c r="E12" s="16" t="inlineStr">
        <is>
          <t>Child under 18</t>
        </is>
      </c>
      <c r="F12" s="9" t="inlineStr">
        <is>
          <t>No</t>
        </is>
      </c>
      <c r="G12" s="10" t="n">
        <v>15000</v>
      </c>
      <c r="H12" s="10" t="n">
        <v>0</v>
      </c>
      <c r="I12" s="17">
        <f>G12+H12</f>
        <v/>
      </c>
      <c r="J12" s="18">
        <f>IF(AND(F12="Yes",G12&lt;=$D$4),"Yes","No")</f>
        <v/>
      </c>
      <c r="K12" s="17">
        <f>IF(G12&gt;$B$4,G12-$B$4,0)</f>
        <v/>
      </c>
      <c r="L12" s="17">
        <f>IF(J12="Yes",ROUND(MAX(0,$F$4-K12),2),0)</f>
        <v/>
      </c>
      <c r="M12" s="19">
        <f>IF(F12&lt;&gt;"Yes","Not Eligible (Not Jointly Assessed)",IFERROR(VLOOKUP(G12,$P$7:$Q$9,2,TRUE),"Unknown"))</f>
        <v/>
      </c>
      <c r="N12" s="19">
        <f>IF(L12=0,"No credit due","Credit applies")</f>
        <v/>
      </c>
    </row>
    <row r="13">
      <c r="A13" s="7" t="inlineStr">
        <is>
          <t>HC-007</t>
        </is>
      </c>
      <c r="B13" s="8" t="inlineStr">
        <is>
          <t>Pádraig Nolan</t>
        </is>
      </c>
      <c r="C13" s="8" t="inlineStr">
        <is>
          <t>Sinéad Nolan</t>
        </is>
      </c>
      <c r="D13" s="7" t="inlineStr">
        <is>
          <t>Sligo</t>
        </is>
      </c>
      <c r="E13" s="8" t="inlineStr">
        <is>
          <t>Incapacitated child</t>
        </is>
      </c>
      <c r="F13" s="9" t="inlineStr">
        <is>
          <t>Yes</t>
        </is>
      </c>
      <c r="G13" s="10" t="n">
        <v>17000</v>
      </c>
      <c r="H13" s="10" t="n">
        <v>58000</v>
      </c>
      <c r="I13" s="11">
        <f>G13+H13</f>
        <v/>
      </c>
      <c r="J13" s="12">
        <f>IF(AND(F13="Yes",G13&lt;=$D$4),"Yes","No")</f>
        <v/>
      </c>
      <c r="K13" s="11">
        <f>IF(G13&gt;$B$4,G13-$B$4,0)</f>
        <v/>
      </c>
      <c r="L13" s="11">
        <f>IF(J13="Yes",ROUND(MAX(0,$F$4-K13),2),0)</f>
        <v/>
      </c>
      <c r="M13" s="13">
        <f>IF(F13&lt;&gt;"Yes","Not Eligible (Not Jointly Assessed)",IFERROR(VLOOKUP(G13,$P$7:$Q$9,2,TRUE),"Unknown"))</f>
        <v/>
      </c>
      <c r="N13" s="13">
        <f>IF(L13=0,"No credit due","Credit applies")</f>
        <v/>
      </c>
    </row>
    <row r="14">
      <c r="A14" s="15" t="inlineStr">
        <is>
          <t>HC-008</t>
        </is>
      </c>
      <c r="B14" s="16" t="inlineStr">
        <is>
          <t>Tadhg O'Brien</t>
        </is>
      </c>
      <c r="C14" s="16" t="inlineStr">
        <is>
          <t>Órla O'Brien</t>
        </is>
      </c>
      <c r="D14" s="15" t="inlineStr">
        <is>
          <t>Wexford</t>
        </is>
      </c>
      <c r="E14" s="16" t="inlineStr">
        <is>
          <t>Elderly parent</t>
        </is>
      </c>
      <c r="F14" s="9" t="inlineStr">
        <is>
          <t>Yes</t>
        </is>
      </c>
      <c r="G14" s="10" t="n">
        <v>18500</v>
      </c>
      <c r="H14" s="10" t="n">
        <v>60000</v>
      </c>
      <c r="I14" s="17">
        <f>G14+H14</f>
        <v/>
      </c>
      <c r="J14" s="18">
        <f>IF(AND(F14="Yes",G14&lt;=$D$4),"Yes","No")</f>
        <v/>
      </c>
      <c r="K14" s="17">
        <f>IF(G14&gt;$B$4,G14-$B$4,0)</f>
        <v/>
      </c>
      <c r="L14" s="17">
        <f>IF(J14="Yes",ROUND(MAX(0,$F$4-K14),2),0)</f>
        <v/>
      </c>
      <c r="M14" s="19">
        <f>IF(F14&lt;&gt;"Yes","Not Eligible (Not Jointly Assessed)",IFERROR(VLOOKUP(G14,$P$7:$Q$9,2,TRUE),"Unknown"))</f>
        <v/>
      </c>
      <c r="N14" s="19">
        <f>IF(L14=0,"No credit due","Credit applies")</f>
        <v/>
      </c>
    </row>
    <row r="15">
      <c r="A15" s="7" t="inlineStr">
        <is>
          <t>HC-009</t>
        </is>
      </c>
      <c r="B15" s="8" t="inlineStr">
        <is>
          <t>Brendan Fitzgerald</t>
        </is>
      </c>
      <c r="C15" s="8" t="inlineStr">
        <is>
          <t>Méabh Fitzgerald</t>
        </is>
      </c>
      <c r="D15" s="7" t="inlineStr">
        <is>
          <t>Mayo</t>
        </is>
      </c>
      <c r="E15" s="8" t="inlineStr">
        <is>
          <t>Child under 18</t>
        </is>
      </c>
      <c r="F15" s="9" t="inlineStr">
        <is>
          <t>Yes</t>
        </is>
      </c>
      <c r="G15" s="10" t="n">
        <v>4200</v>
      </c>
      <c r="H15" s="10" t="n">
        <v>41000</v>
      </c>
      <c r="I15" s="11">
        <f>G15+H15</f>
        <v/>
      </c>
      <c r="J15" s="12">
        <f>IF(AND(F15="Yes",G15&lt;=$D$4),"Yes","No")</f>
        <v/>
      </c>
      <c r="K15" s="11">
        <f>IF(G15&gt;$B$4,G15-$B$4,0)</f>
        <v/>
      </c>
      <c r="L15" s="11">
        <f>IF(J15="Yes",ROUND(MAX(0,$F$4-K15),2),0)</f>
        <v/>
      </c>
      <c r="M15" s="13">
        <f>IF(F15&lt;&gt;"Yes","Not Eligible (Not Jointly Assessed)",IFERROR(VLOOKUP(G15,$P$7:$Q$9,2,TRUE),"Unknown"))</f>
        <v/>
      </c>
      <c r="N15" s="13">
        <f>IF(L15=0,"No credit due","Credit applies")</f>
        <v/>
      </c>
    </row>
    <row r="16">
      <c r="A16" s="6" t="inlineStr">
        <is>
          <t>TOTALS</t>
        </is>
      </c>
      <c r="B16" s="20" t="n"/>
      <c r="C16" s="20" t="n"/>
      <c r="D16" s="20" t="n"/>
      <c r="E16" s="20" t="n"/>
      <c r="F16" s="20" t="n"/>
      <c r="G16" s="21">
        <f>SUM(G7:G15)</f>
        <v/>
      </c>
      <c r="H16" s="21">
        <f>SUM(H7:H15)</f>
        <v/>
      </c>
      <c r="I16" s="21">
        <f>SUM(I7:I15)</f>
        <v/>
      </c>
      <c r="J16" s="20">
        <f>COUNTIF(J7:J15,"Yes")&amp;" eligible"</f>
        <v/>
      </c>
      <c r="K16" s="20" t="n"/>
      <c r="L16" s="21">
        <f>SUM(L7:L15)</f>
        <v/>
      </c>
      <c r="M16" s="20" t="n"/>
      <c r="N16" s="20" t="n"/>
    </row>
    <row r="17">
      <c r="A17" s="22" t="inlineStr">
        <is>
          <t>AVERAGE CREDIT (ELIGIBLE HOUSEHOLDS)</t>
        </is>
      </c>
      <c r="L17" s="23">
        <f>IFERROR(AVERAGEIF(J7:J15,"Yes",L7:L15),0)</f>
        <v/>
      </c>
    </row>
  </sheetData>
  <mergeCells count="2">
    <mergeCell ref="A1:N1"/>
    <mergeCell ref="A2:N2"/>
  </mergeCells>
  <conditionalFormatting sqref="L7:L15">
    <cfRule type="expression" priority="1" dxfId="0" stopIfTrue="1">
      <formula>L7&gt;0</formula>
    </cfRule>
    <cfRule type="expression" priority="2" dxfId="1" stopIfTrue="1">
      <formula>L7=0</formula>
    </cfRule>
  </conditionalFormatting>
  <dataValidations count="1">
    <dataValidation sqref="F7:F15" showErrorMessage="1" showInputMessage="1" allowBlank="0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</cols>
  <sheetData>
    <row r="1">
      <c r="A1" s="1" t="inlineStr">
        <is>
          <t>Home Carer Tax Credit — Summary Dashboard</t>
        </is>
      </c>
    </row>
    <row r="2"/>
    <row r="3">
      <c r="A3" s="24" t="inlineStr">
        <is>
          <t>Total Households Assessed</t>
        </is>
      </c>
      <c r="B3" s="4">
        <f>COUNTA(Estimate!A7:A15)</f>
        <v/>
      </c>
    </row>
    <row r="4">
      <c r="A4" s="24" t="inlineStr">
        <is>
          <t>Number Eligible</t>
        </is>
      </c>
      <c r="B4" s="4">
        <f>COUNTIF(Estimate!J7:J15,"Yes")</f>
        <v/>
      </c>
    </row>
    <row r="5">
      <c r="A5" s="24" t="inlineStr">
        <is>
          <t>Number Not Eligible</t>
        </is>
      </c>
      <c r="B5" s="4">
        <f>COUNTIF(Estimate!J7:J15,"No")</f>
        <v/>
      </c>
    </row>
    <row r="6">
      <c r="A6" s="24" t="inlineStr">
        <is>
          <t>Total Estimated Credits (€)</t>
        </is>
      </c>
      <c r="B6" s="10">
        <f>SUM(Estimate!L7:L15)</f>
        <v/>
      </c>
    </row>
    <row r="7">
      <c r="A7" s="24" t="inlineStr">
        <is>
          <t>Average Credit per Eligible Household (€)</t>
        </is>
      </c>
      <c r="B7" s="10">
        <f>IFERROR(AVERAGEIF(Estimate!J7:J15,"Yes",Estimate!L7:L15),0)</f>
        <v/>
      </c>
    </row>
    <row r="8">
      <c r="A8" s="24" t="inlineStr">
        <is>
          <t>Highest Credit Awarded (€)</t>
        </is>
      </c>
      <c r="B8" s="10">
        <f>MAX(Estimate!L7:L15)</f>
        <v/>
      </c>
    </row>
    <row r="9"/>
    <row r="10"/>
    <row r="11">
      <c r="A11" s="25" t="inlineStr">
        <is>
          <t>Household ID</t>
        </is>
      </c>
      <c r="B11" s="25" t="inlineStr">
        <is>
          <t>Primary Carer</t>
        </is>
      </c>
      <c r="C11" s="25" t="inlineStr">
        <is>
          <t>Estimated Credit (€)</t>
        </is>
      </c>
    </row>
    <row r="12">
      <c r="A12" s="26">
        <f>Estimate!A7</f>
        <v/>
      </c>
      <c r="B12" s="26">
        <f>Estimate!B7</f>
        <v/>
      </c>
      <c r="C12" s="27">
        <f>Estimate!L7</f>
        <v/>
      </c>
    </row>
    <row r="13">
      <c r="A13" s="28">
        <f>Estimate!A8</f>
        <v/>
      </c>
      <c r="B13" s="28">
        <f>Estimate!B8</f>
        <v/>
      </c>
      <c r="C13" s="29">
        <f>Estimate!L8</f>
        <v/>
      </c>
    </row>
    <row r="14">
      <c r="A14" s="26">
        <f>Estimate!A9</f>
        <v/>
      </c>
      <c r="B14" s="26">
        <f>Estimate!B9</f>
        <v/>
      </c>
      <c r="C14" s="27">
        <f>Estimate!L9</f>
        <v/>
      </c>
    </row>
    <row r="15">
      <c r="A15" s="28">
        <f>Estimate!A10</f>
        <v/>
      </c>
      <c r="B15" s="28">
        <f>Estimate!B10</f>
        <v/>
      </c>
      <c r="C15" s="29">
        <f>Estimate!L10</f>
        <v/>
      </c>
    </row>
    <row r="16">
      <c r="A16" s="26">
        <f>Estimate!A11</f>
        <v/>
      </c>
      <c r="B16" s="26">
        <f>Estimate!B11</f>
        <v/>
      </c>
      <c r="C16" s="27">
        <f>Estimate!L11</f>
        <v/>
      </c>
    </row>
    <row r="17">
      <c r="A17" s="28">
        <f>Estimate!A12</f>
        <v/>
      </c>
      <c r="B17" s="28">
        <f>Estimate!B12</f>
        <v/>
      </c>
      <c r="C17" s="29">
        <f>Estimate!L12</f>
        <v/>
      </c>
    </row>
    <row r="18">
      <c r="A18" s="26">
        <f>Estimate!A13</f>
        <v/>
      </c>
      <c r="B18" s="26">
        <f>Estimate!B13</f>
        <v/>
      </c>
      <c r="C18" s="27">
        <f>Estimate!L13</f>
        <v/>
      </c>
    </row>
    <row r="19">
      <c r="A19" s="28">
        <f>Estimate!A14</f>
        <v/>
      </c>
      <c r="B19" s="28">
        <f>Estimate!B14</f>
        <v/>
      </c>
      <c r="C19" s="29">
        <f>Estimate!L14</f>
        <v/>
      </c>
    </row>
    <row r="20">
      <c r="A20" s="26">
        <f>Estimate!A15</f>
        <v/>
      </c>
      <c r="B20" s="26">
        <f>Estimate!B15</f>
        <v/>
      </c>
      <c r="C20" s="27">
        <f>Estimate!L15</f>
        <v/>
      </c>
    </row>
    <row r="21"/>
    <row r="22"/>
    <row r="23">
      <c r="A23" s="30" t="inlineStr">
        <is>
          <t>Eligibility Category</t>
        </is>
      </c>
      <c r="B23" s="30" t="inlineStr">
        <is>
          <t>Count</t>
        </is>
      </c>
    </row>
    <row r="24">
      <c r="A24" s="14" t="inlineStr">
        <is>
          <t>Eligible</t>
        </is>
      </c>
      <c r="B24" s="14">
        <f>B4</f>
        <v/>
      </c>
    </row>
    <row r="25">
      <c r="A25" s="14" t="inlineStr">
        <is>
          <t>Not Eligible</t>
        </is>
      </c>
      <c r="B25" s="14">
        <f>B5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>
      <c r="A1" s="1" t="inlineStr">
        <is>
          <t>Instructions — Home Carer Tax Credit Estimate</t>
        </is>
      </c>
    </row>
    <row r="2"/>
    <row r="3" ht="45" customHeight="1">
      <c r="A3" s="31" t="inlineStr">
        <is>
          <t>Purpose</t>
        </is>
      </c>
      <c r="B3" s="32" t="inlineStr">
        <is>
          <t>This workbook provides an estimate of the Home Carer Tax Credit for married couples or civil partners (jointly assessed for tax) where one spouse/civil partner cares for a dependent person. It is for guidance only and does not replace advice from Revenue.ie or a qualified tax adviser.</t>
        </is>
      </c>
    </row>
    <row r="4" ht="45" customHeight="1">
      <c r="A4" s="33" t="inlineStr">
        <is>
          <t>Estimate sheet</t>
        </is>
      </c>
      <c r="B4" s="34" t="inlineStr">
        <is>
          <t>Enter household details in the yellow input cells: Jointly Assessed (Yes/No), Carer's Own Income (€) and Spouse's Income (€). All other columns calculate automatically using formulas.</t>
        </is>
      </c>
    </row>
    <row r="5" ht="45" customHeight="1">
      <c r="A5" s="31" t="inlineStr">
        <is>
          <t>Rates box (row 4)</t>
        </is>
      </c>
      <c r="B5" s="32" t="inlineStr">
        <is>
          <t>Lower Income Threshold (€10,400), Upper Income Threshold (€17,400) and Maximum Credit (€1,950) reflect the 2026 published Home Carer Tax Credit parameters. Update these cells if Revenue publishes revised figures.</t>
        </is>
      </c>
    </row>
    <row r="6" ht="45" customHeight="1">
      <c r="A6" s="33" t="inlineStr">
        <is>
          <t>Eligible for Credit?</t>
        </is>
      </c>
      <c r="B6" s="34" t="inlineStr">
        <is>
          <t>Shows 'Yes' only where the couple is jointly assessed AND the carer's own income does not exceed the upper threshold.</t>
        </is>
      </c>
    </row>
    <row r="7" ht="45" customHeight="1">
      <c r="A7" s="31" t="inlineStr">
        <is>
          <t>Income Above Lower Threshold</t>
        </is>
      </c>
      <c r="B7" s="32" t="inlineStr">
        <is>
          <t>Calculates how much of the carer's income exceeds the lower threshold — this amount reduces the credit on a euro-for-euro basis (tapering).</t>
        </is>
      </c>
    </row>
    <row r="8" ht="45" customHeight="1">
      <c r="A8" s="33" t="inlineStr">
        <is>
          <t>Estimated Home Carer Tax Credit</t>
        </is>
      </c>
      <c r="B8" s="34" t="inlineStr">
        <is>
          <t>The final estimated credit after tapering is applied, capped at zero and at the maximum credit.</t>
        </is>
      </c>
    </row>
    <row r="9" ht="45" customHeight="1">
      <c r="A9" s="31" t="inlineStr">
        <is>
          <t>Credit Status</t>
        </is>
      </c>
      <c r="B9" s="32" t="inlineStr">
        <is>
          <t>Uses a VLOOKUP against the lookup table (columns P:Q) to classify each household as Full Credit, Partial Credit or No Credit, based on carer's income.</t>
        </is>
      </c>
    </row>
    <row r="10" ht="45" customHeight="1">
      <c r="A10" s="33" t="inlineStr">
        <is>
          <t>Summary sheet</t>
        </is>
      </c>
      <c r="B10" s="34" t="inlineStr">
        <is>
          <t>Displays key metrics (totals, averages, counts) and two charts: a bar chart of estimated credit per household and a pie chart of eligible versus not-eligible households.</t>
        </is>
      </c>
    </row>
    <row r="11" ht="45" customHeight="1">
      <c r="A11" s="31" t="inlineStr">
        <is>
          <t>Important note</t>
        </is>
      </c>
      <c r="B11" s="32" t="inlineStr">
        <is>
          <t>A jointly assessed couple may claim only the Home Carer Tax Credit OR the increased standard rate band (whichever is more beneficial) — Revenue will apply whichever gives the greater benefit. This workbook estimates the Home Carer Tax Credit only.</t>
        </is>
      </c>
    </row>
    <row r="12" ht="45" customHeight="1">
      <c r="A12" s="33" t="inlineStr">
        <is>
          <t>Disclaimer</t>
        </is>
      </c>
      <c r="B12" s="34" t="inlineStr">
        <is>
          <t>Figures are illustrative estimates for planning purposes. Always confirm entitlements directly with Revenue.ie or a professional tax adviser before making financial decisions.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2026-07-14T11:19:43Z</dcterms:created>
  <dcterms:modified xmlns:dcterms="http://purl.org/dc/terms/" xmlns:xsi="http://www.w3.org/2001/XMLSchema-instance" xsi:type="dcterms:W3CDTF">2026-07-14T11:19:43Z</dcterms:modified>
</cp:coreProperties>
</file>