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PS Payment Tracker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'BPS Payment Tracker'!$A$2:$T$11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&quot;€&quot;#,##0.00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sz val="11"/>
    </font>
    <font>
      <b val="1"/>
      <sz val="11"/>
    </font>
    <font>
      <b val="1"/>
      <color rgb="001E293B"/>
      <sz val="12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49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2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1" fontId="3" fillId="6" borderId="1" applyAlignment="1" pivotButton="0" quotePrefix="0" xfId="0">
      <alignment horizontal="center" vertical="center" wrapText="1"/>
    </xf>
    <xf numFmtId="0" fontId="0" fillId="7" borderId="1" pivotButton="0" quotePrefix="0" xfId="0"/>
    <xf numFmtId="0" fontId="4" fillId="7" borderId="1" pivotButton="0" quotePrefix="0" xfId="0"/>
    <xf numFmtId="2" fontId="4" fillId="7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right" vertical="center"/>
    </xf>
    <xf numFmtId="0" fontId="5" fillId="0" borderId="0" pivotButton="0" quotePrefix="0" xfId="0"/>
    <xf numFmtId="0" fontId="4" fillId="7" borderId="1" applyAlignment="1" pivotButton="0" quotePrefix="0" xfId="0">
      <alignment horizontal="left" vertical="center" wrapText="1"/>
    </xf>
    <xf numFmtId="1" fontId="4" fillId="0" borderId="1" applyAlignment="1" pivotButton="0" quotePrefix="0" xfId="0">
      <alignment horizontal="right" vertical="center"/>
    </xf>
    <xf numFmtId="2" fontId="4" fillId="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right" vertical="center"/>
    </xf>
    <xf numFmtId="2" fontId="3" fillId="4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left" vertical="center" wrapText="1"/>
    </xf>
    <xf numFmtId="1" fontId="3" fillId="6" borderId="1" applyAlignment="1" pivotButton="0" quotePrefix="0" xfId="0">
      <alignment horizontal="right" vertical="center"/>
    </xf>
    <xf numFmtId="2" fontId="3" fillId="6" borderId="1" applyAlignment="1" pivotButton="0" quotePrefix="0" xfId="0">
      <alignment horizontal="right" vertical="center"/>
    </xf>
    <xf numFmtId="0" fontId="2" fillId="3" borderId="1" pivotButton="0" quotePrefix="0" xfId="0"/>
    <xf numFmtId="0" fontId="0" fillId="0" borderId="1" pivotButton="0" quotePrefix="0" xfId="0"/>
    <xf numFmtId="1" fontId="0" fillId="0" borderId="1" applyAlignment="1" pivotButton="0" quotePrefix="0" xfId="0">
      <alignment horizontal="right" vertical="center"/>
    </xf>
    <xf numFmtId="0" fontId="4" fillId="0" borderId="1" pivotButton="0" quotePrefix="0" xfId="0"/>
    <xf numFmtId="49" fontId="0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right" vertical="center"/>
    </xf>
    <xf numFmtId="0" fontId="2" fillId="3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4" fillId="4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16A34A"/>
        <sz val="11"/>
      </font>
      <fill>
        <patternFill patternType="solid">
          <fgColor rgb="00DCFCE7"/>
        </patternFill>
      </fill>
    </dxf>
    <dxf>
      <font>
        <b val="1"/>
        <color rgb="00DC2626"/>
        <sz val="11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Expected Payment vs Total Paid by Herd Number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'BPS Payment Tracker'!L2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'BPS Payment Tracker'!$A$3:$A$11</f>
            </numRef>
          </cat>
          <val>
            <numRef>
              <f>'BPS Payment Tracker'!$L$3:$L$11</f>
            </numRef>
          </val>
        </ser>
        <ser>
          <idx val="1"/>
          <order val="1"/>
          <tx>
            <strRef>
              <f>'BPS Payment Tracker'!O2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'BPS Payment Tracker'!$A$3:$A$11</f>
            </numRef>
          </cat>
          <val>
            <numRef>
              <f>'BPS Payment Tracker'!$O$3:$O$11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Herd Number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Payment Status Distribution</a:t>
            </a:r>
          </a:p>
        </rich>
      </tx>
    </title>
    <plotArea>
      <doughnutChart>
        <varyColors val="1"/>
        <ser>
          <idx val="0"/>
          <order val="0"/>
          <tx>
            <strRef>
              <f>'Summary Dashboard'!B17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Dashboard'!$A$18:$A$22</f>
            </numRef>
          </cat>
          <val>
            <numRef>
              <f>'Summary Dashboard'!$B$18:$B$22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Outstanding Amounts by County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'Summary Dashboard'!I4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'Summary Dashboard'!$D$5:$D$13</f>
            </numRef>
          </cat>
          <val>
            <numRef>
              <f>'Summary Dashboard'!$I$5:$I$13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Outstanding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15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32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32</row>
      <rowOff>0</rowOff>
    </from>
    <ext cx="50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1" customWidth="1" min="1" max="1"/>
    <col width="20" customWidth="1" min="2" max="2"/>
    <col width="11" customWidth="1" min="3" max="3"/>
    <col width="22" customWidth="1" min="4" max="4"/>
    <col width="9" customWidth="1" min="5" max="5"/>
    <col width="13" customWidth="1" min="6" max="6"/>
    <col width="11" customWidth="1" min="7" max="7"/>
    <col width="13" customWidth="1" min="8" max="8"/>
    <col width="14" customWidth="1" min="9" max="9"/>
    <col width="16" customWidth="1" min="10" max="10"/>
    <col width="14" customWidth="1" min="11" max="11"/>
    <col width="15" customWidth="1" min="12" max="12"/>
    <col width="14" customWidth="1" min="13" max="13"/>
    <col width="14" customWidth="1" min="14" max="14"/>
    <col width="13" customWidth="1" min="15" max="15"/>
    <col width="16" customWidth="1" min="16" max="16"/>
    <col width="13" customWidth="1" min="17" max="17"/>
    <col width="13" customWidth="1" min="18" max="18"/>
    <col width="12" customWidth="1" min="19" max="19"/>
    <col width="44" customWidth="1" min="20" max="20"/>
  </cols>
  <sheetData>
    <row r="1" ht="26" customHeight="1">
      <c r="A1" s="1" t="inlineStr">
        <is>
          <t>BPS Payment Tracker — Herd Number Register (Scheme Year 2026)</t>
        </is>
      </c>
    </row>
    <row r="2" ht="42" customHeight="1">
      <c r="A2" s="2" t="inlineStr">
        <is>
          <t>Herd Number</t>
        </is>
      </c>
      <c r="B2" s="2" t="inlineStr">
        <is>
          <t>Farm / Applicant Name</t>
        </is>
      </c>
      <c r="C2" s="2" t="inlineStr">
        <is>
          <t>County</t>
        </is>
      </c>
      <c r="D2" s="2" t="inlineStr">
        <is>
          <t>Townland / Location</t>
        </is>
      </c>
      <c r="E2" s="2" t="inlineStr">
        <is>
          <t>BPS Scheme Year</t>
        </is>
      </c>
      <c r="F2" s="2" t="inlineStr">
        <is>
          <t>Application Date</t>
        </is>
      </c>
      <c r="G2" s="2" t="inlineStr">
        <is>
          <t>Eligible Area (ha)</t>
        </is>
      </c>
      <c r="H2" s="2" t="inlineStr">
        <is>
          <t>Entitlements Claimed</t>
        </is>
      </c>
      <c r="I2" s="2" t="inlineStr">
        <is>
          <t>Entitlement Value (€)</t>
        </is>
      </c>
      <c r="J2" s="2" t="inlineStr">
        <is>
          <t>Greening / Eco-Scheme Payment (€)</t>
        </is>
      </c>
      <c r="K2" s="2" t="inlineStr">
        <is>
          <t>ANC / Other Supports (€)</t>
        </is>
      </c>
      <c r="L2" s="2" t="inlineStr">
        <is>
          <t>Expected Gross Payment (€)</t>
        </is>
      </c>
      <c r="M2" s="2" t="inlineStr">
        <is>
          <t>Advance Payment (€)</t>
        </is>
      </c>
      <c r="N2" s="2" t="inlineStr">
        <is>
          <t>Balance Payment (€)</t>
        </is>
      </c>
      <c r="O2" s="2" t="inlineStr">
        <is>
          <t>Total Paid (€)</t>
        </is>
      </c>
      <c r="P2" s="2" t="inlineStr">
        <is>
          <t>Payment Status</t>
        </is>
      </c>
      <c r="Q2" s="2" t="inlineStr">
        <is>
          <t>Last Payment Date</t>
        </is>
      </c>
      <c r="R2" s="2" t="inlineStr">
        <is>
          <t>Outstanding (€)</t>
        </is>
      </c>
      <c r="S2" s="2" t="inlineStr">
        <is>
          <t>Days Since Application</t>
        </is>
      </c>
      <c r="T2" s="2" t="inlineStr">
        <is>
          <t>Notes</t>
        </is>
      </c>
    </row>
    <row r="3">
      <c r="A3" s="3" t="inlineStr">
        <is>
          <t>D2345671</t>
        </is>
      </c>
      <c r="B3" s="4" t="inlineStr">
        <is>
          <t>Aoife Murphy</t>
        </is>
      </c>
      <c r="C3" s="4" t="inlineStr">
        <is>
          <t>Kildare</t>
        </is>
      </c>
      <c r="D3" s="4" t="inlineStr">
        <is>
          <t>Rathangan</t>
        </is>
      </c>
      <c r="E3" s="5" t="n">
        <v>2026</v>
      </c>
      <c r="F3" s="40" t="n">
        <v>46093</v>
      </c>
      <c r="G3" s="7" t="n">
        <v>96.75</v>
      </c>
      <c r="H3" s="7" t="n">
        <v>96.75</v>
      </c>
      <c r="I3" s="41" t="n">
        <v>26540</v>
      </c>
      <c r="J3" s="41" t="n">
        <v>8120</v>
      </c>
      <c r="K3" s="41" t="n">
        <v>2340</v>
      </c>
      <c r="L3" s="42">
        <f>SUM(I3:K3)</f>
        <v/>
      </c>
      <c r="M3" s="41" t="n">
        <v>30000</v>
      </c>
      <c r="N3" s="42">
        <f>MAX(0,L3-M3)</f>
        <v/>
      </c>
      <c r="O3" s="42">
        <f>SUM(M3,N3)</f>
        <v/>
      </c>
      <c r="P3" s="10">
        <f>IF(O3=0,"Paid in Full",IF(M3&gt;0,"Part Paid","Awaiting Payment"))</f>
        <v/>
      </c>
      <c r="Q3" s="40" t="n">
        <v>46191</v>
      </c>
      <c r="R3" s="42">
        <f>MAX(0,L3-O3)</f>
        <v/>
      </c>
      <c r="S3" s="11">
        <f>TODAY()-F3</f>
        <v/>
      </c>
      <c r="T3" s="4" t="inlineStr">
        <is>
          <t>Advance received; balance due in December.</t>
        </is>
      </c>
    </row>
    <row r="4">
      <c r="A4" s="3" t="inlineStr">
        <is>
          <t>C1987654</t>
        </is>
      </c>
      <c r="B4" s="4" t="inlineStr">
        <is>
          <t>Seán O’Brien</t>
        </is>
      </c>
      <c r="C4" s="4" t="inlineStr">
        <is>
          <t>Cork</t>
        </is>
      </c>
      <c r="D4" s="4" t="inlineStr">
        <is>
          <t>Ballyclough, Mallow</t>
        </is>
      </c>
      <c r="E4" s="5" t="n">
        <v>2026</v>
      </c>
      <c r="F4" s="40" t="n">
        <v>46101</v>
      </c>
      <c r="G4" s="7" t="n">
        <v>84.2</v>
      </c>
      <c r="H4" s="7" t="n">
        <v>84.2</v>
      </c>
      <c r="I4" s="41" t="n">
        <v>22980</v>
      </c>
      <c r="J4" s="41" t="n">
        <v>7045</v>
      </c>
      <c r="K4" s="41" t="n">
        <v>0</v>
      </c>
      <c r="L4" s="43">
        <f>SUM(I4:K4)</f>
        <v/>
      </c>
      <c r="M4" s="41" t="n">
        <v>30025</v>
      </c>
      <c r="N4" s="43">
        <f>MAX(0,L4-M4)</f>
        <v/>
      </c>
      <c r="O4" s="43">
        <f>SUM(M4,N4)</f>
        <v/>
      </c>
      <c r="P4" s="10">
        <f>IF(O4=0,"Paid in Full",IF(M4&gt;0,"Part Paid","Awaiting Payment"))</f>
        <v/>
      </c>
      <c r="Q4" s="40" t="n">
        <v>46195</v>
      </c>
      <c r="R4" s="43">
        <f>MAX(0,L4-O4)</f>
        <v/>
      </c>
      <c r="S4" s="13">
        <f>TODAY()-F4</f>
        <v/>
      </c>
      <c r="T4" s="4" t="inlineStr">
        <is>
          <t>Paid in full after June reconciliation.</t>
        </is>
      </c>
    </row>
    <row r="5">
      <c r="A5" s="3" t="inlineStr">
        <is>
          <t>G1122334</t>
        </is>
      </c>
      <c r="B5" s="4" t="inlineStr">
        <is>
          <t>Niamh Kelly</t>
        </is>
      </c>
      <c r="C5" s="4" t="inlineStr">
        <is>
          <t>Galway</t>
        </is>
      </c>
      <c r="D5" s="4" t="inlineStr">
        <is>
          <t>Turloughmore</t>
        </is>
      </c>
      <c r="E5" s="5" t="n">
        <v>2026</v>
      </c>
      <c r="F5" s="40" t="n">
        <v>46114</v>
      </c>
      <c r="G5" s="7" t="n">
        <v>61.5</v>
      </c>
      <c r="H5" s="7" t="n">
        <v>61.5</v>
      </c>
      <c r="I5" s="41" t="n">
        <v>16780</v>
      </c>
      <c r="J5" s="41" t="n">
        <v>5145</v>
      </c>
      <c r="K5" s="41" t="n">
        <v>1890</v>
      </c>
      <c r="L5" s="42">
        <f>SUM(I5:K5)</f>
        <v/>
      </c>
      <c r="M5" s="41" t="n">
        <v>0</v>
      </c>
      <c r="N5" s="42">
        <f>MAX(0,L5-M5)</f>
        <v/>
      </c>
      <c r="O5" s="42">
        <f>SUM(M5,N5)</f>
        <v/>
      </c>
      <c r="P5" s="10">
        <f>IF(O5=0,"Paid in Full",IF(M5&gt;0,"Part Paid","Awaiting Payment"))</f>
        <v/>
      </c>
      <c r="Q5" s="40" t="inlineStr"/>
      <c r="R5" s="42">
        <f>MAX(0,L5-O5)</f>
        <v/>
      </c>
      <c r="S5" s="11">
        <f>TODAY()-F5</f>
        <v/>
      </c>
      <c r="T5" s="4" t="inlineStr">
        <is>
          <t>Awaiting first payment — entitlement transfer pending.</t>
        </is>
      </c>
    </row>
    <row r="6">
      <c r="A6" s="3" t="inlineStr">
        <is>
          <t>M5566778</t>
        </is>
      </c>
      <c r="B6" s="4" t="inlineStr">
        <is>
          <t>Cian Byrne</t>
        </is>
      </c>
      <c r="C6" s="4" t="inlineStr">
        <is>
          <t>Meath</t>
        </is>
      </c>
      <c r="D6" s="4" t="inlineStr">
        <is>
          <t>Skryne</t>
        </is>
      </c>
      <c r="E6" s="5" t="n">
        <v>2026</v>
      </c>
      <c r="F6" s="40" t="n">
        <v>46108</v>
      </c>
      <c r="G6" s="7" t="n">
        <v>74.34999999999999</v>
      </c>
      <c r="H6" s="7" t="n">
        <v>74.34999999999999</v>
      </c>
      <c r="I6" s="41" t="n">
        <v>20410</v>
      </c>
      <c r="J6" s="41" t="n">
        <v>6260</v>
      </c>
      <c r="K6" s="41" t="n">
        <v>0</v>
      </c>
      <c r="L6" s="43">
        <f>SUM(I6:K6)</f>
        <v/>
      </c>
      <c r="M6" s="41" t="n">
        <v>26670</v>
      </c>
      <c r="N6" s="43">
        <f>MAX(0,L6-M6)</f>
        <v/>
      </c>
      <c r="O6" s="43">
        <f>SUM(M6,N6)</f>
        <v/>
      </c>
      <c r="P6" s="10">
        <f>IF(O6=0,"Paid in Full",IF(M6&gt;0,"Part Paid","Awaiting Payment"))</f>
        <v/>
      </c>
      <c r="Q6" s="40" t="n">
        <v>46192</v>
      </c>
      <c r="R6" s="43">
        <f>MAX(0,L6-O6)</f>
        <v/>
      </c>
      <c r="S6" s="13">
        <f>TODAY()-F6</f>
        <v/>
      </c>
      <c r="T6" s="4" t="inlineStr">
        <is>
          <t>Advance received in June.</t>
        </is>
      </c>
    </row>
    <row r="7">
      <c r="A7" s="3" t="inlineStr">
        <is>
          <t>T8899001</t>
        </is>
      </c>
      <c r="B7" s="4" t="inlineStr">
        <is>
          <t>Saoirse Ryan</t>
        </is>
      </c>
      <c r="C7" s="4" t="inlineStr">
        <is>
          <t>Tipperary</t>
        </is>
      </c>
      <c r="D7" s="4" t="inlineStr">
        <is>
          <t>Holycross, Thurles</t>
        </is>
      </c>
      <c r="E7" s="5" t="n">
        <v>2026</v>
      </c>
      <c r="F7" s="40" t="n">
        <v>46121</v>
      </c>
      <c r="G7" s="7" t="n">
        <v>45.8</v>
      </c>
      <c r="H7" s="7" t="n">
        <v>45.8</v>
      </c>
      <c r="I7" s="41" t="n">
        <v>12560</v>
      </c>
      <c r="J7" s="41" t="n">
        <v>3850</v>
      </c>
      <c r="K7" s="41" t="n">
        <v>3120</v>
      </c>
      <c r="L7" s="42">
        <f>SUM(I7:K7)</f>
        <v/>
      </c>
      <c r="M7" s="41" t="n">
        <v>19530</v>
      </c>
      <c r="N7" s="42">
        <f>MAX(0,L7-M7)</f>
        <v/>
      </c>
      <c r="O7" s="42">
        <f>SUM(M7,N7)</f>
        <v/>
      </c>
      <c r="P7" s="10">
        <f>IF(O7=0,"Paid in Full",IF(M7&gt;0,"Part Paid","Awaiting Payment"))</f>
        <v/>
      </c>
      <c r="Q7" s="40" t="n">
        <v>46206</v>
      </c>
      <c r="R7" s="42">
        <f>MAX(0,L7-O7)</f>
        <v/>
      </c>
      <c r="S7" s="11">
        <f>TODAY()-F7</f>
        <v/>
      </c>
      <c r="T7" s="4" t="inlineStr">
        <is>
          <t>Fully paid including ANC top-up.</t>
        </is>
      </c>
    </row>
    <row r="8">
      <c r="A8" s="3" t="inlineStr">
        <is>
          <t>L3344556</t>
        </is>
      </c>
      <c r="B8" s="4" t="inlineStr">
        <is>
          <t>Conor Walsh</t>
        </is>
      </c>
      <c r="C8" s="4" t="inlineStr">
        <is>
          <t>Limerick</t>
        </is>
      </c>
      <c r="D8" s="4" t="inlineStr">
        <is>
          <t>Croom</t>
        </is>
      </c>
      <c r="E8" s="5" t="n">
        <v>2026</v>
      </c>
      <c r="F8" s="40" t="n">
        <v>46099</v>
      </c>
      <c r="G8" s="7" t="n">
        <v>52.1</v>
      </c>
      <c r="H8" s="7" t="n">
        <v>52.1</v>
      </c>
      <c r="I8" s="41" t="n">
        <v>14295</v>
      </c>
      <c r="J8" s="41" t="n">
        <v>4385</v>
      </c>
      <c r="K8" s="41" t="n">
        <v>0</v>
      </c>
      <c r="L8" s="43">
        <f>SUM(I8:K8)</f>
        <v/>
      </c>
      <c r="M8" s="41" t="n">
        <v>0</v>
      </c>
      <c r="N8" s="43">
        <f>MAX(0,L8-M8)</f>
        <v/>
      </c>
      <c r="O8" s="43">
        <f>SUM(M8,N8)</f>
        <v/>
      </c>
      <c r="P8" s="10" t="inlineStr">
        <is>
          <t>Under Query</t>
        </is>
      </c>
      <c r="Q8" s="40" t="inlineStr"/>
      <c r="R8" s="43">
        <f>MAX(0,L8-O8)</f>
        <v/>
      </c>
      <c r="S8" s="13">
        <f>TODAY()-F8</f>
        <v/>
      </c>
      <c r="T8" s="4" t="inlineStr">
        <is>
          <t>Under query — area discrepancy on LPIS parcel.</t>
        </is>
      </c>
    </row>
    <row r="9">
      <c r="A9" s="3" t="inlineStr">
        <is>
          <t>W6677889</t>
        </is>
      </c>
      <c r="B9" s="4" t="inlineStr">
        <is>
          <t>Ciara Doyle</t>
        </is>
      </c>
      <c r="C9" s="4" t="inlineStr">
        <is>
          <t>Wexford</t>
        </is>
      </c>
      <c r="D9" s="4" t="inlineStr">
        <is>
          <t>Bree, Enniscorthy</t>
        </is>
      </c>
      <c r="E9" s="5" t="n">
        <v>2026</v>
      </c>
      <c r="F9" s="40" t="n">
        <v>46127</v>
      </c>
      <c r="G9" s="7" t="n">
        <v>38.25</v>
      </c>
      <c r="H9" s="7" t="n">
        <v>38.25</v>
      </c>
      <c r="I9" s="41" t="n">
        <v>10480</v>
      </c>
      <c r="J9" s="41" t="n">
        <v>3215</v>
      </c>
      <c r="K9" s="41" t="n">
        <v>1420</v>
      </c>
      <c r="L9" s="42">
        <f>SUM(I9:K9)</f>
        <v/>
      </c>
      <c r="M9" s="41" t="n">
        <v>15115</v>
      </c>
      <c r="N9" s="42">
        <f>MAX(0,L9-M9)</f>
        <v/>
      </c>
      <c r="O9" s="42">
        <f>SUM(M9,N9)</f>
        <v/>
      </c>
      <c r="P9" s="10">
        <f>IF(O9=0,"Paid in Full",IF(M9&gt;0,"Part Paid","Awaiting Payment"))</f>
        <v/>
      </c>
      <c r="Q9" s="40" t="n">
        <v>46211</v>
      </c>
      <c r="R9" s="42">
        <f>MAX(0,L9-O9)</f>
        <v/>
      </c>
      <c r="S9" s="11">
        <f>TODAY()-F9</f>
        <v/>
      </c>
      <c r="T9" s="4" t="inlineStr">
        <is>
          <t>Paid in full.</t>
        </is>
      </c>
    </row>
    <row r="10">
      <c r="A10" s="3" t="inlineStr">
        <is>
          <t>DG901234</t>
        </is>
      </c>
      <c r="B10" s="4" t="inlineStr">
        <is>
          <t>Oisín McCarthy</t>
        </is>
      </c>
      <c r="C10" s="4" t="inlineStr">
        <is>
          <t>Donegal</t>
        </is>
      </c>
      <c r="D10" s="4" t="inlineStr">
        <is>
          <t>Ballyshannon</t>
        </is>
      </c>
      <c r="E10" s="5" t="n">
        <v>2026</v>
      </c>
      <c r="F10" s="40" t="n">
        <v>46148</v>
      </c>
      <c r="G10" s="7" t="n">
        <v>22.5</v>
      </c>
      <c r="H10" s="7" t="n">
        <v>22.5</v>
      </c>
      <c r="I10" s="41" t="n">
        <v>6180</v>
      </c>
      <c r="J10" s="41" t="n">
        <v>1895</v>
      </c>
      <c r="K10" s="41" t="n">
        <v>2750</v>
      </c>
      <c r="L10" s="43">
        <f>SUM(I10:K10)</f>
        <v/>
      </c>
      <c r="M10" s="41" t="n">
        <v>5000</v>
      </c>
      <c r="N10" s="43">
        <f>MAX(0,L10-M10)</f>
        <v/>
      </c>
      <c r="O10" s="43">
        <f>SUM(M10,N10)</f>
        <v/>
      </c>
      <c r="P10" s="10">
        <f>IF(O10=0,"Paid in Full",IF(M10&gt;0,"Part Paid","Awaiting Payment"))</f>
        <v/>
      </c>
      <c r="Q10" s="40" t="n">
        <v>46217</v>
      </c>
      <c r="R10" s="43">
        <f>MAX(0,L10-O10)</f>
        <v/>
      </c>
      <c r="S10" s="13">
        <f>TODAY()-F10</f>
        <v/>
      </c>
      <c r="T10" s="4" t="inlineStr">
        <is>
          <t>Part paid; ANC element under review.</t>
        </is>
      </c>
    </row>
    <row r="11">
      <c r="A11" s="3" t="inlineStr">
        <is>
          <t>WD778899</t>
        </is>
      </c>
      <c r="B11" s="4" t="inlineStr">
        <is>
          <t>Róisín Nolan</t>
        </is>
      </c>
      <c r="C11" s="4" t="inlineStr">
        <is>
          <t>Waterford</t>
        </is>
      </c>
      <c r="D11" s="4" t="inlineStr">
        <is>
          <t>Kilmacthomas</t>
        </is>
      </c>
      <c r="E11" s="5" t="n">
        <v>2026</v>
      </c>
      <c r="F11" s="40" t="n">
        <v>46134</v>
      </c>
      <c r="G11" s="7" t="n">
        <v>33.9</v>
      </c>
      <c r="H11" s="7" t="n">
        <v>33.9</v>
      </c>
      <c r="I11" s="41" t="n">
        <v>9305</v>
      </c>
      <c r="J11" s="41" t="n">
        <v>2855</v>
      </c>
      <c r="K11" s="41" t="n">
        <v>0</v>
      </c>
      <c r="L11" s="42">
        <f>SUM(I11:K11)</f>
        <v/>
      </c>
      <c r="M11" s="41" t="n">
        <v>0</v>
      </c>
      <c r="N11" s="42">
        <f>MAX(0,L11-M11)</f>
        <v/>
      </c>
      <c r="O11" s="42">
        <f>SUM(M11,N11)</f>
        <v/>
      </c>
      <c r="P11" s="10">
        <f>IF(O11=0,"Paid in Full",IF(M11&gt;0,"Part Paid","Awaiting Payment"))</f>
        <v/>
      </c>
      <c r="Q11" s="40" t="inlineStr"/>
      <c r="R11" s="42">
        <f>MAX(0,L11-O11)</f>
        <v/>
      </c>
      <c r="S11" s="11">
        <f>TODAY()-F11</f>
        <v/>
      </c>
      <c r="T11" s="4" t="inlineStr">
        <is>
          <t>Awaiting payment; bank details updated in May.</t>
        </is>
      </c>
    </row>
    <row r="12">
      <c r="A12" s="14" t="n"/>
      <c r="B12" s="15" t="inlineStr">
        <is>
          <t>TOTALS (9 herd numbers)</t>
        </is>
      </c>
      <c r="C12" s="14" t="n"/>
      <c r="D12" s="14" t="n"/>
      <c r="E12" s="14" t="n"/>
      <c r="F12" s="14" t="n"/>
      <c r="G12" s="16">
        <f>SUM(G3:G11)</f>
        <v/>
      </c>
      <c r="H12" s="14" t="n"/>
      <c r="I12" s="44">
        <f>SUM(I3:I11)</f>
        <v/>
      </c>
      <c r="J12" s="44">
        <f>SUM(J3:J11)</f>
        <v/>
      </c>
      <c r="K12" s="44">
        <f>SUM(K3:K11)</f>
        <v/>
      </c>
      <c r="L12" s="44">
        <f>SUM(L3:L11)</f>
        <v/>
      </c>
      <c r="M12" s="44">
        <f>SUM(M3:M11)</f>
        <v/>
      </c>
      <c r="N12" s="44">
        <f>SUM(N3:N11)</f>
        <v/>
      </c>
      <c r="O12" s="44">
        <f>SUM(O3:O11)</f>
        <v/>
      </c>
      <c r="P12" s="14" t="n"/>
      <c r="Q12" s="14" t="n"/>
      <c r="R12" s="44">
        <f>SUM(R3:R11)</f>
        <v/>
      </c>
      <c r="S12" s="14" t="n"/>
      <c r="T12" s="14" t="n"/>
    </row>
  </sheetData>
  <autoFilter ref="A2:T11"/>
  <mergeCells count="1">
    <mergeCell ref="A1:T1"/>
  </mergeCells>
  <conditionalFormatting sqref="P3:P11">
    <cfRule type="expression" priority="1" dxfId="0" stopIfTrue="1">
      <formula>$P3="Paid in Full"</formula>
    </cfRule>
    <cfRule type="expression" priority="2" dxfId="1" stopIfTrue="1">
      <formula>OR($P3="Under Query",$P3="Rejected / Appealed")</formula>
    </cfRule>
  </conditionalFormatting>
  <conditionalFormatting sqref="R3:R11">
    <cfRule type="expression" priority="3" dxfId="1" stopIfTrue="1">
      <formula>$R3&gt;0</formula>
    </cfRule>
  </conditionalFormatting>
  <dataValidations count="1">
    <dataValidation sqref="P3:P11" showErrorMessage="1" showInputMessage="1" allowBlank="1" errorTitle="Invalid Status" error="Please select a valid payment status from the list." type="list">
      <formula1>"Awaiting Payment,Part Paid,Paid in Full,Under Query,Rejected / Appealed"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3" customWidth="1" min="4" max="4"/>
    <col width="13" customWidth="1" min="5" max="5"/>
    <col width="16" customWidth="1" min="6" max="6"/>
    <col width="17" customWidth="1" min="7" max="7"/>
    <col width="14" customWidth="1" min="8" max="8"/>
    <col width="14" customWidth="1" min="9" max="9"/>
  </cols>
  <sheetData>
    <row r="1" ht="26" customHeight="1">
      <c r="A1" s="1" t="inlineStr">
        <is>
          <t>BPS Payment Summary Dashboard — 2026 Scheme Year</t>
        </is>
      </c>
    </row>
    <row r="2"/>
    <row r="3">
      <c r="A3" s="18" t="inlineStr">
        <is>
          <t>Key Performance Indicators</t>
        </is>
      </c>
      <c r="D3" s="18" t="inlineStr">
        <is>
          <t>County Summary</t>
        </is>
      </c>
    </row>
    <row r="4">
      <c r="A4" s="19" t="inlineStr">
        <is>
          <t>Herd Numbers Tracked</t>
        </is>
      </c>
      <c r="B4" s="20">
        <f>COUNTA('BPS Payment Tracker'!A3:A11)</f>
        <v/>
      </c>
      <c r="D4" s="2" t="inlineStr">
        <is>
          <t>County</t>
        </is>
      </c>
      <c r="E4" s="2" t="inlineStr">
        <is>
          <t>Herd Numbers</t>
        </is>
      </c>
      <c r="F4" s="2" t="inlineStr">
        <is>
          <t>Eligible Area (ha)</t>
        </is>
      </c>
      <c r="G4" s="2" t="inlineStr">
        <is>
          <t>Expected Payments</t>
        </is>
      </c>
      <c r="H4" s="2" t="inlineStr">
        <is>
          <t>Total Paid</t>
        </is>
      </c>
      <c r="I4" s="2" t="inlineStr">
        <is>
          <t>Outstanding</t>
        </is>
      </c>
    </row>
    <row r="5">
      <c r="A5" s="19" t="inlineStr">
        <is>
          <t>Total Eligible Area (ha)</t>
        </is>
      </c>
      <c r="B5" s="21">
        <f>SUM('BPS Payment Tracker'!G3:G11)</f>
        <v/>
      </c>
      <c r="D5" s="22" t="inlineStr">
        <is>
          <t>Kildare</t>
        </is>
      </c>
      <c r="E5" s="23">
        <f>COUNTIF('BPS Payment Tracker'!$C$3:$C$11,D5)</f>
        <v/>
      </c>
      <c r="F5" s="24">
        <f>SUMIF('BPS Payment Tracker'!$C$3:$C$11,D5,'BPS Payment Tracker'!$G$3:$G$11)</f>
        <v/>
      </c>
      <c r="G5" s="42">
        <f>SUMIF('BPS Payment Tracker'!$C$3:$C$11,D5,'BPS Payment Tracker'!$L$3:$L$11)</f>
        <v/>
      </c>
      <c r="H5" s="42">
        <f>SUMIF('BPS Payment Tracker'!$C$3:$C$11,D5,'BPS Payment Tracker'!$O$3:$O$11)</f>
        <v/>
      </c>
      <c r="I5" s="42">
        <f>SUMIF('BPS Payment Tracker'!$C$3:$C$11,D5,'BPS Payment Tracker'!$R$3:$R$11)</f>
        <v/>
      </c>
    </row>
    <row r="6">
      <c r="A6" s="19" t="inlineStr">
        <is>
          <t>Total Expected Gross Payments</t>
        </is>
      </c>
      <c r="B6" s="45">
        <f>SUM('BPS Payment Tracker'!L3:L11)</f>
        <v/>
      </c>
      <c r="D6" s="26" t="inlineStr">
        <is>
          <t>Cork</t>
        </is>
      </c>
      <c r="E6" s="27">
        <f>COUNTIF('BPS Payment Tracker'!$C$3:$C$11,D6)</f>
        <v/>
      </c>
      <c r="F6" s="28">
        <f>SUMIF('BPS Payment Tracker'!$C$3:$C$11,D6,'BPS Payment Tracker'!$G$3:$G$11)</f>
        <v/>
      </c>
      <c r="G6" s="43">
        <f>SUMIF('BPS Payment Tracker'!$C$3:$C$11,D6,'BPS Payment Tracker'!$L$3:$L$11)</f>
        <v/>
      </c>
      <c r="H6" s="43">
        <f>SUMIF('BPS Payment Tracker'!$C$3:$C$11,D6,'BPS Payment Tracker'!$O$3:$O$11)</f>
        <v/>
      </c>
      <c r="I6" s="43">
        <f>SUMIF('BPS Payment Tracker'!$C$3:$C$11,D6,'BPS Payment Tracker'!$R$3:$R$11)</f>
        <v/>
      </c>
    </row>
    <row r="7">
      <c r="A7" s="19" t="inlineStr">
        <is>
          <t>Total Paid to Date</t>
        </is>
      </c>
      <c r="B7" s="45">
        <f>SUM('BPS Payment Tracker'!O3:O11)</f>
        <v/>
      </c>
      <c r="D7" s="22" t="inlineStr">
        <is>
          <t>Galway</t>
        </is>
      </c>
      <c r="E7" s="23">
        <f>COUNTIF('BPS Payment Tracker'!$C$3:$C$11,D7)</f>
        <v/>
      </c>
      <c r="F7" s="24">
        <f>SUMIF('BPS Payment Tracker'!$C$3:$C$11,D7,'BPS Payment Tracker'!$G$3:$G$11)</f>
        <v/>
      </c>
      <c r="G7" s="42">
        <f>SUMIF('BPS Payment Tracker'!$C$3:$C$11,D7,'BPS Payment Tracker'!$L$3:$L$11)</f>
        <v/>
      </c>
      <c r="H7" s="42">
        <f>SUMIF('BPS Payment Tracker'!$C$3:$C$11,D7,'BPS Payment Tracker'!$O$3:$O$11)</f>
        <v/>
      </c>
      <c r="I7" s="42">
        <f>SUMIF('BPS Payment Tracker'!$C$3:$C$11,D7,'BPS Payment Tracker'!$R$3:$R$11)</f>
        <v/>
      </c>
    </row>
    <row r="8">
      <c r="A8" s="19" t="inlineStr">
        <is>
          <t>Total Outstanding</t>
        </is>
      </c>
      <c r="B8" s="45">
        <f>SUM('BPS Payment Tracker'!R3:R11)</f>
        <v/>
      </c>
      <c r="D8" s="26" t="inlineStr">
        <is>
          <t>Meath</t>
        </is>
      </c>
      <c r="E8" s="27">
        <f>COUNTIF('BPS Payment Tracker'!$C$3:$C$11,D8)</f>
        <v/>
      </c>
      <c r="F8" s="28">
        <f>SUMIF('BPS Payment Tracker'!$C$3:$C$11,D8,'BPS Payment Tracker'!$G$3:$G$11)</f>
        <v/>
      </c>
      <c r="G8" s="43">
        <f>SUMIF('BPS Payment Tracker'!$C$3:$C$11,D8,'BPS Payment Tracker'!$L$3:$L$11)</f>
        <v/>
      </c>
      <c r="H8" s="43">
        <f>SUMIF('BPS Payment Tracker'!$C$3:$C$11,D8,'BPS Payment Tracker'!$O$3:$O$11)</f>
        <v/>
      </c>
      <c r="I8" s="43">
        <f>SUMIF('BPS Payment Tracker'!$C$3:$C$11,D8,'BPS Payment Tracker'!$R$3:$R$11)</f>
        <v/>
      </c>
    </row>
    <row r="9">
      <c r="A9" s="19" t="inlineStr">
        <is>
          <t>Average Payment per Herd Number</t>
        </is>
      </c>
      <c r="B9" s="45">
        <f>IFERROR(AVERAGE('BPS Payment Tracker'!L3:L11),0)</f>
        <v/>
      </c>
      <c r="D9" s="22" t="inlineStr">
        <is>
          <t>Tipperary</t>
        </is>
      </c>
      <c r="E9" s="23">
        <f>COUNTIF('BPS Payment Tracker'!$C$3:$C$11,D9)</f>
        <v/>
      </c>
      <c r="F9" s="24">
        <f>SUMIF('BPS Payment Tracker'!$C$3:$C$11,D9,'BPS Payment Tracker'!$G$3:$G$11)</f>
        <v/>
      </c>
      <c r="G9" s="42">
        <f>SUMIF('BPS Payment Tracker'!$C$3:$C$11,D9,'BPS Payment Tracker'!$L$3:$L$11)</f>
        <v/>
      </c>
      <c r="H9" s="42">
        <f>SUMIF('BPS Payment Tracker'!$C$3:$C$11,D9,'BPS Payment Tracker'!$O$3:$O$11)</f>
        <v/>
      </c>
      <c r="I9" s="42">
        <f>SUMIF('BPS Payment Tracker'!$C$3:$C$11,D9,'BPS Payment Tracker'!$R$3:$R$11)</f>
        <v/>
      </c>
    </row>
    <row r="10">
      <c r="A10" s="19" t="inlineStr">
        <is>
          <t>Applications Paid in Full</t>
        </is>
      </c>
      <c r="B10" s="20">
        <f>COUNTIF('BPS Payment Tracker'!P3:P11,"Paid in Full")</f>
        <v/>
      </c>
      <c r="D10" s="26" t="inlineStr">
        <is>
          <t>Limerick</t>
        </is>
      </c>
      <c r="E10" s="27">
        <f>COUNTIF('BPS Payment Tracker'!$C$3:$C$11,D10)</f>
        <v/>
      </c>
      <c r="F10" s="28">
        <f>SUMIF('BPS Payment Tracker'!$C$3:$C$11,D10,'BPS Payment Tracker'!$G$3:$G$11)</f>
        <v/>
      </c>
      <c r="G10" s="43">
        <f>SUMIF('BPS Payment Tracker'!$C$3:$C$11,D10,'BPS Payment Tracker'!$L$3:$L$11)</f>
        <v/>
      </c>
      <c r="H10" s="43">
        <f>SUMIF('BPS Payment Tracker'!$C$3:$C$11,D10,'BPS Payment Tracker'!$O$3:$O$11)</f>
        <v/>
      </c>
      <c r="I10" s="43">
        <f>SUMIF('BPS Payment Tracker'!$C$3:$C$11,D10,'BPS Payment Tracker'!$R$3:$R$11)</f>
        <v/>
      </c>
    </row>
    <row r="11">
      <c r="A11" s="19" t="inlineStr">
        <is>
          <t>Applications Awaiting / Requiring Action</t>
        </is>
      </c>
      <c r="B11" s="20">
        <f>COUNTIF('BPS Payment Tracker'!P3:P11,"Awaiting Payment")+COUNTIF('BPS Payment Tracker'!P3:P11,"Under Query")+COUNTIF('BPS Payment Tracker'!P3:P11,"Rejected / Appealed")</f>
        <v/>
      </c>
      <c r="D11" s="22" t="inlineStr">
        <is>
          <t>Wexford</t>
        </is>
      </c>
      <c r="E11" s="23">
        <f>COUNTIF('BPS Payment Tracker'!$C$3:$C$11,D11)</f>
        <v/>
      </c>
      <c r="F11" s="24">
        <f>SUMIF('BPS Payment Tracker'!$C$3:$C$11,D11,'BPS Payment Tracker'!$G$3:$G$11)</f>
        <v/>
      </c>
      <c r="G11" s="42">
        <f>SUMIF('BPS Payment Tracker'!$C$3:$C$11,D11,'BPS Payment Tracker'!$L$3:$L$11)</f>
        <v/>
      </c>
      <c r="H11" s="42">
        <f>SUMIF('BPS Payment Tracker'!$C$3:$C$11,D11,'BPS Payment Tracker'!$O$3:$O$11)</f>
        <v/>
      </c>
      <c r="I11" s="42">
        <f>SUMIF('BPS Payment Tracker'!$C$3:$C$11,D11,'BPS Payment Tracker'!$R$3:$R$11)</f>
        <v/>
      </c>
    </row>
    <row r="12">
      <c r="D12" s="26" t="inlineStr">
        <is>
          <t>Donegal</t>
        </is>
      </c>
      <c r="E12" s="27">
        <f>COUNTIF('BPS Payment Tracker'!$C$3:$C$11,D12)</f>
        <v/>
      </c>
      <c r="F12" s="28">
        <f>SUMIF('BPS Payment Tracker'!$C$3:$C$11,D12,'BPS Payment Tracker'!$G$3:$G$11)</f>
        <v/>
      </c>
      <c r="G12" s="43">
        <f>SUMIF('BPS Payment Tracker'!$C$3:$C$11,D12,'BPS Payment Tracker'!$L$3:$L$11)</f>
        <v/>
      </c>
      <c r="H12" s="43">
        <f>SUMIF('BPS Payment Tracker'!$C$3:$C$11,D12,'BPS Payment Tracker'!$O$3:$O$11)</f>
        <v/>
      </c>
      <c r="I12" s="43">
        <f>SUMIF('BPS Payment Tracker'!$C$3:$C$11,D12,'BPS Payment Tracker'!$R$3:$R$11)</f>
        <v/>
      </c>
    </row>
    <row r="13">
      <c r="D13" s="22" t="inlineStr">
        <is>
          <t>Waterford</t>
        </is>
      </c>
      <c r="E13" s="23">
        <f>COUNTIF('BPS Payment Tracker'!$C$3:$C$11,D13)</f>
        <v/>
      </c>
      <c r="F13" s="24">
        <f>SUMIF('BPS Payment Tracker'!$C$3:$C$11,D13,'BPS Payment Tracker'!$G$3:$G$11)</f>
        <v/>
      </c>
      <c r="G13" s="42">
        <f>SUMIF('BPS Payment Tracker'!$C$3:$C$11,D13,'BPS Payment Tracker'!$L$3:$L$11)</f>
        <v/>
      </c>
      <c r="H13" s="42">
        <f>SUMIF('BPS Payment Tracker'!$C$3:$C$11,D13,'BPS Payment Tracker'!$O$3:$O$11)</f>
        <v/>
      </c>
      <c r="I13" s="42">
        <f>SUMIF('BPS Payment Tracker'!$C$3:$C$11,D13,'BPS Payment Tracker'!$R$3:$R$11)</f>
        <v/>
      </c>
    </row>
    <row r="14"/>
    <row r="15"/>
    <row r="16">
      <c r="A16" s="18" t="inlineStr">
        <is>
          <t>Payment Status Distribution</t>
        </is>
      </c>
    </row>
    <row r="17">
      <c r="A17" s="29" t="inlineStr">
        <is>
          <t>Status</t>
        </is>
      </c>
      <c r="B17" s="29" t="inlineStr">
        <is>
          <t>Count</t>
        </is>
      </c>
    </row>
    <row r="18">
      <c r="A18" s="30" t="inlineStr">
        <is>
          <t>Awaiting Payment</t>
        </is>
      </c>
      <c r="B18" s="31">
        <f>COUNTIF('BPS Payment Tracker'!$P$3:$P$11,A18)</f>
        <v/>
      </c>
    </row>
    <row r="19">
      <c r="A19" s="30" t="inlineStr">
        <is>
          <t>Part Paid</t>
        </is>
      </c>
      <c r="B19" s="31">
        <f>COUNTIF('BPS Payment Tracker'!$P$3:$P$11,A19)</f>
        <v/>
      </c>
    </row>
    <row r="20">
      <c r="A20" s="30" t="inlineStr">
        <is>
          <t>Paid in Full</t>
        </is>
      </c>
      <c r="B20" s="31">
        <f>COUNTIF('BPS Payment Tracker'!$P$3:$P$11,A20)</f>
        <v/>
      </c>
    </row>
    <row r="21">
      <c r="A21" s="30" t="inlineStr">
        <is>
          <t>Under Query</t>
        </is>
      </c>
      <c r="B21" s="31">
        <f>COUNTIF('BPS Payment Tracker'!$P$3:$P$11,A21)</f>
        <v/>
      </c>
    </row>
    <row r="22">
      <c r="A22" s="30" t="inlineStr">
        <is>
          <t>Rejected / Appealed</t>
        </is>
      </c>
      <c r="B22" s="31">
        <f>COUNTIF('BPS Payment Tracker'!$P$3:$P$11,A22)</f>
        <v/>
      </c>
    </row>
    <row r="23"/>
    <row r="24"/>
    <row r="25">
      <c r="A25" s="18" t="inlineStr">
        <is>
          <t>Herd Number Lookup</t>
        </is>
      </c>
    </row>
    <row r="26">
      <c r="A26" s="32" t="inlineStr">
        <is>
          <t>Enter Herd Number:</t>
        </is>
      </c>
      <c r="B26" s="33" t="inlineStr">
        <is>
          <t>D2345671</t>
        </is>
      </c>
    </row>
    <row r="27">
      <c r="A27" s="15" t="inlineStr">
        <is>
          <t>Applicant Name</t>
        </is>
      </c>
      <c r="B27" s="34">
        <f>IFERROR(VLOOKUP($B$26,'BPS Payment Tracker'!$A$3:$T$11,2,FALSE),"")</f>
        <v/>
      </c>
    </row>
    <row r="28">
      <c r="A28" s="15" t="inlineStr">
        <is>
          <t>County</t>
        </is>
      </c>
      <c r="B28" s="34">
        <f>IFERROR(VLOOKUP($B$26,'BPS Payment Tracker'!$A$3:$T$11,3,FALSE),"")</f>
        <v/>
      </c>
    </row>
    <row r="29">
      <c r="A29" s="15" t="inlineStr">
        <is>
          <t>Expected Payment</t>
        </is>
      </c>
      <c r="B29" s="46">
        <f>IFERROR(VLOOKUP($B$26,'BPS Payment Tracker'!$A$3:$T$11,12,FALSE),0)</f>
        <v/>
      </c>
    </row>
    <row r="30">
      <c r="A30" s="15" t="inlineStr">
        <is>
          <t>Outstanding</t>
        </is>
      </c>
      <c r="B30" s="46">
        <f>IFERROR(VLOOKUP($B$26,'BPS Payment Tracker'!$A$3:$T$11,18,FALSE),0)</f>
        <v/>
      </c>
    </row>
    <row r="31">
      <c r="A31" s="15" t="inlineStr">
        <is>
          <t>Payment Status</t>
        </is>
      </c>
      <c r="B31" s="34">
        <f>IFERROR(VLOOKUP($B$26,'BPS Payment Tracker'!$A$3:$T$11,16,FALSE),"")</f>
        <v/>
      </c>
    </row>
  </sheetData>
  <mergeCells count="1">
    <mergeCell ref="A1:H1"/>
  </mergeCells>
  <dataValidations count="1">
    <dataValidation sqref="B26" showErrorMessage="1" showInputMessage="1" allowBlank="1" type="list">
      <formula1>'BPS Payment Tracker'!$A$3:$A$11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95" customWidth="1" min="3" max="3"/>
    <col width="4" customWidth="1" min="4" max="4"/>
  </cols>
  <sheetData>
    <row r="1" ht="26" customHeight="1">
      <c r="A1" s="1" t="inlineStr">
        <is>
          <t>Instructions — Herd Number BPS Payment Tracker</t>
        </is>
      </c>
    </row>
    <row r="2"/>
    <row r="3" ht="20" customHeight="1">
      <c r="B3" s="36" t="inlineStr">
        <is>
          <t>Getting Started</t>
        </is>
      </c>
    </row>
    <row r="4" ht="30" customHeight="1">
      <c r="B4" s="38" t="inlineStr">
        <is>
          <t>•</t>
        </is>
      </c>
      <c r="C4" s="22" t="inlineStr">
        <is>
          <t>Enter one row per herd number and BPS scheme year on the 'BPS Payment Tracker' sheet.</t>
        </is>
      </c>
    </row>
    <row r="5" ht="30" customHeight="1">
      <c r="B5" s="39" t="inlineStr">
        <is>
          <t>•</t>
        </is>
      </c>
      <c r="C5" s="26" t="inlineStr">
        <is>
          <t>The yellow-shaded columns are for data entry; all other columns calculate automatically.</t>
        </is>
      </c>
    </row>
    <row r="6" ht="30" customHeight="1">
      <c r="B6" s="38" t="inlineStr">
        <is>
          <t>•</t>
        </is>
      </c>
      <c r="C6" s="22" t="inlineStr">
        <is>
          <t>Herd numbers are formatted as text — enter the full herd number exactly as issued by the Department.</t>
        </is>
      </c>
    </row>
    <row r="7" ht="30" customHeight="1">
      <c r="B7" s="39" t="inlineStr">
        <is>
          <t>•</t>
        </is>
      </c>
      <c r="C7" s="26" t="inlineStr">
        <is>
          <t>Use the filters on the header row and the frozen panes to navigate larger registers.</t>
        </is>
      </c>
    </row>
    <row r="8"/>
    <row r="9" ht="20" customHeight="1">
      <c r="B9" s="36" t="inlineStr">
        <is>
          <t>Data Entry Guidance</t>
        </is>
      </c>
    </row>
    <row r="10" ht="30" customHeight="1">
      <c r="B10" s="38" t="inlineStr">
        <is>
          <t>•</t>
        </is>
      </c>
      <c r="C10" s="22" t="inlineStr">
        <is>
          <t>Confirm the herd number, applicant details and eligible hectares against Department of Agriculture, Food and the Marine (DAFM) records before entering them.</t>
        </is>
      </c>
    </row>
    <row r="11" ht="30" customHeight="1">
      <c r="B11" s="39" t="inlineStr">
        <is>
          <t>•</t>
        </is>
      </c>
      <c r="C11" s="26" t="inlineStr">
        <is>
          <t>Enter the entitlement value, greening / eco-scheme payment and any ANC or other supports separately — the expected gross payment is calculated automatically.</t>
        </is>
      </c>
    </row>
    <row r="12" ht="30" customHeight="1">
      <c r="B12" s="38" t="inlineStr">
        <is>
          <t>•</t>
        </is>
      </c>
      <c r="C12" s="22" t="inlineStr">
        <is>
          <t>Record advance and balance payments in the appropriate columns when received, along with the last payment date.</t>
        </is>
      </c>
    </row>
    <row r="13" ht="30" customHeight="1">
      <c r="B13" s="39" t="inlineStr">
        <is>
          <t>•</t>
        </is>
      </c>
      <c r="C13" s="26" t="inlineStr">
        <is>
          <t>Use the Payment Status dropdown to mark a record 'Under Query' for discrepancies, delayed payments or correspondence with the Department.</t>
        </is>
      </c>
    </row>
    <row r="14"/>
    <row r="15" ht="20" customHeight="1">
      <c r="B15" s="36" t="inlineStr">
        <is>
          <t>Status Meanings</t>
        </is>
      </c>
    </row>
    <row r="16" ht="30" customHeight="1">
      <c r="B16" s="38" t="inlineStr">
        <is>
          <t>•</t>
        </is>
      </c>
      <c r="C16" s="22" t="inlineStr">
        <is>
          <t>Awaiting Payment — application submitted but no payment yet received.</t>
        </is>
      </c>
    </row>
    <row r="17" ht="30" customHeight="1">
      <c r="B17" s="39" t="inlineStr">
        <is>
          <t>•</t>
        </is>
      </c>
      <c r="C17" s="26" t="inlineStr">
        <is>
          <t>Part Paid — advance received, balance still outstanding.</t>
        </is>
      </c>
    </row>
    <row r="18" ht="30" customHeight="1">
      <c r="B18" s="38" t="inlineStr">
        <is>
          <t>•</t>
        </is>
      </c>
      <c r="C18" s="22" t="inlineStr">
        <is>
          <t>Paid in Full — total paid equals the expected gross payment.</t>
        </is>
      </c>
    </row>
    <row r="19" ht="30" customHeight="1">
      <c r="B19" s="39" t="inlineStr">
        <is>
          <t>•</t>
        </is>
      </c>
      <c r="C19" s="26" t="inlineStr">
        <is>
          <t>Under Query — discrepancy, delay or correspondence with the Department.</t>
        </is>
      </c>
    </row>
    <row r="20" ht="30" customHeight="1">
      <c r="B20" s="38" t="inlineStr">
        <is>
          <t>•</t>
        </is>
      </c>
      <c r="C20" s="22" t="inlineStr">
        <is>
          <t>Rejected / Appealed — payment refused or under appeal; investigate immediately.</t>
        </is>
      </c>
    </row>
    <row r="21"/>
    <row r="22" ht="20" customHeight="1">
      <c r="B22" s="36" t="inlineStr">
        <is>
          <t>Summary Dashboard</t>
        </is>
      </c>
    </row>
    <row r="23" ht="30" customHeight="1">
      <c r="B23" s="39" t="inlineStr">
        <is>
          <t>•</t>
        </is>
      </c>
      <c r="C23" s="26" t="inlineStr">
        <is>
          <t>The dashboard updates automatically from the tracker — no manual editing of formulas is required.</t>
        </is>
      </c>
    </row>
    <row r="24" ht="30" customHeight="1">
      <c r="B24" s="38" t="inlineStr">
        <is>
          <t>•</t>
        </is>
      </c>
      <c r="C24" s="22" t="inlineStr">
        <is>
          <t>Use the herd number lookup box (cell B26) to pull up an applicant's name, county, expected payment, outstanding amount and status.</t>
        </is>
      </c>
    </row>
    <row r="25" ht="30" customHeight="1">
      <c r="B25" s="39" t="inlineStr">
        <is>
          <t>•</t>
        </is>
      </c>
      <c r="C25" s="26" t="inlineStr">
        <is>
          <t>Review the county summary and charts before financial reporting or farm cash-flow planning.</t>
        </is>
      </c>
    </row>
    <row r="26"/>
    <row r="27" ht="20" customHeight="1">
      <c r="B27" s="36" t="inlineStr">
        <is>
          <t>Data Protection &amp; Records</t>
        </is>
      </c>
    </row>
    <row r="28" ht="30" customHeight="1">
      <c r="B28" s="38" t="inlineStr">
        <is>
          <t>•</t>
        </is>
      </c>
      <c r="C28" s="22" t="inlineStr">
        <is>
          <t>Do not enter PPS numbers, bank account details or other unnecessary personal data in this workbook.</t>
        </is>
      </c>
    </row>
    <row r="29" ht="30" customHeight="1">
      <c r="B29" s="39" t="inlineStr">
        <is>
          <t>•</t>
        </is>
      </c>
      <c r="C29" s="26" t="inlineStr">
        <is>
          <t>Reconcile all payment records to official DAFM payment statements.</t>
        </is>
      </c>
    </row>
    <row r="30" ht="30" customHeight="1">
      <c r="B30" s="38" t="inlineStr">
        <is>
          <t>•</t>
        </is>
      </c>
      <c r="C30" s="22" t="inlineStr">
        <is>
          <t>Retain records in line with the farm's record-keeping requirements and scheme terms and conditions.</t>
        </is>
      </c>
    </row>
  </sheetData>
  <mergeCells count="6">
    <mergeCell ref="A1:D1"/>
    <mergeCell ref="B3:C3"/>
    <mergeCell ref="B9:C9"/>
    <mergeCell ref="B15:C15"/>
    <mergeCell ref="B22:C22"/>
    <mergeCell ref="B27:C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2026-08-01T15:12:12Z</dcterms:created>
  <dcterms:modified xmlns:dcterms="http://purl.org/dc/terms/" xmlns:xsi="http://www.w3.org/2001/XMLSchema-instance" xsi:type="dcterms:W3CDTF">2026-08-01T15:12:12Z</dcterms:modified>
</cp:coreProperties>
</file>