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Occupancy" sheetId="1" state="visible" r:id="rId1"/>
    <sheet xmlns:r="http://schemas.openxmlformats.org/officeDocument/2006/relationships" name="Guest Booking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%"/>
    <numFmt numFmtId="166" formatCode="&quot;€&quot;#,##0.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4" fillId="6" borderId="1" pivotButton="0" quotePrefix="0" xfId="0"/>
    <xf numFmtId="0" fontId="5" fillId="6" borderId="1" pivotButton="0" quotePrefix="0" xfId="0"/>
    <xf numFmtId="1" fontId="5" fillId="6" borderId="1" pivotButton="0" quotePrefix="0" xfId="0"/>
    <xf numFmtId="165" fontId="5" fillId="6" borderId="1" pivotButton="0" quotePrefix="0" xfId="0"/>
    <xf numFmtId="166" fontId="5" fillId="6" borderId="1" pivotButton="0" quotePrefix="0" xfId="0"/>
    <xf numFmtId="0" fontId="2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0" fillId="0" borderId="1" pivotButton="0" quotePrefix="0" xfId="0"/>
    <xf numFmtId="166" fontId="0" fillId="0" borderId="1" pivotButton="0" quotePrefix="0" xfId="0"/>
    <xf numFmtId="164" fontId="3" fillId="5" borderId="1" applyAlignment="1" pivotButton="0" quotePrefix="0" xfId="0">
      <alignment horizontal="right" vertical="center"/>
    </xf>
    <xf numFmtId="0" fontId="4" fillId="4" borderId="1" pivotButton="0" quotePrefix="0" xfId="0"/>
    <xf numFmtId="166" fontId="6" fillId="4" borderId="1" applyAlignment="1" pivotButton="0" quotePrefix="0" xfId="0">
      <alignment horizontal="right"/>
    </xf>
    <xf numFmtId="0" fontId="4" fillId="5" borderId="1" pivotButton="0" quotePrefix="0" xfId="0"/>
    <xf numFmtId="166" fontId="6" fillId="5" borderId="1" applyAlignment="1" pivotButton="0" quotePrefix="0" xfId="0">
      <alignment horizontal="right"/>
    </xf>
    <xf numFmtId="165" fontId="6" fillId="4" borderId="1" applyAlignment="1" pivotButton="0" quotePrefix="0" xfId="0">
      <alignment horizontal="right"/>
    </xf>
    <xf numFmtId="1" fontId="6" fillId="4" borderId="1" applyAlignment="1" pivotButton="0" quotePrefix="0" xfId="0">
      <alignment horizontal="right"/>
    </xf>
    <xf numFmtId="0" fontId="0" fillId="4" borderId="1" pivotButton="0" quotePrefix="0" xfId="0"/>
    <xf numFmtId="0" fontId="0" fillId="5" borderId="1" pivotButton="0" quotePrefix="0" xfId="0"/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Daily Occupancy Rate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'Daily Occupancy'!F2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'Daily Occupancy'!$A$3:$A$12</f>
            </numRef>
          </cat>
          <val>
            <numRef>
              <f>'Daily Occupancy'!$F$3:$F$12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Occupancy Rate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Bookings by Room Type</a:t>
            </a:r>
          </a:p>
        </rich>
      </tx>
    </title>
    <plotArea>
      <pieChart>
        <varyColors val="1"/>
        <ser>
          <idx val="0"/>
          <order val="0"/>
          <tx>
            <strRef>
              <f>'Dashboard'!B13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'Dashboard'!$A$14:$A$17</f>
            </numRef>
          </cat>
          <val>
            <numRef>
              <f>'Dashboard'!$B$14:$B$17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Daily Room Revenue (Incl. VAT)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'Daily Occupancy'!J2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'Daily Occupancy'!$A$3:$A$12</f>
            </numRef>
          </cat>
          <val>
            <numRef>
              <f>'Daily Occupancy'!$J$3:$J$12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5" customWidth="1" min="3" max="3"/>
    <col width="15" customWidth="1" min="4" max="4"/>
    <col width="13" customWidth="1" min="5" max="5"/>
    <col width="14" customWidth="1" min="6" max="6"/>
    <col width="20" customWidth="1" min="7" max="7"/>
    <col width="15" customWidth="1" min="8" max="8"/>
    <col width="12" customWidth="1" min="9" max="9"/>
    <col width="14" customWidth="1" min="10" max="10"/>
    <col width="12" customWidth="1" min="11" max="11"/>
    <col width="10" customWidth="1" min="12" max="12"/>
  </cols>
  <sheetData>
    <row r="1" ht="26" customHeight="1">
      <c r="A1" s="1" t="inlineStr">
        <is>
          <t>Guesthouse Occupancy Tracker — Daily Occupancy (Cnoc na Sí Guesthouse, Kilkenny)</t>
        </is>
      </c>
    </row>
    <row r="2">
      <c r="A2" s="2" t="inlineStr">
        <is>
          <t>Date</t>
        </is>
      </c>
      <c r="B2" s="2" t="inlineStr">
        <is>
          <t>Day</t>
        </is>
      </c>
      <c r="C2" s="2" t="inlineStr">
        <is>
          <t>Rooms Available</t>
        </is>
      </c>
      <c r="D2" s="2" t="inlineStr">
        <is>
          <t>Rooms Occupied</t>
        </is>
      </c>
      <c r="E2" s="2" t="inlineStr">
        <is>
          <t>Rooms Vacant</t>
        </is>
      </c>
      <c r="F2" s="2" t="inlineStr">
        <is>
          <t>Occupancy Rate</t>
        </is>
      </c>
      <c r="G2" s="2" t="inlineStr">
        <is>
          <t>Average Room Rate (ADR)</t>
        </is>
      </c>
      <c r="H2" s="2" t="inlineStr">
        <is>
          <t>Room Revenue</t>
        </is>
      </c>
      <c r="I2" s="2" t="inlineStr">
        <is>
          <t>VAT @ 9%</t>
        </is>
      </c>
      <c r="J2" s="2" t="inlineStr">
        <is>
          <t>Total Incl. VAT</t>
        </is>
      </c>
      <c r="K2" s="2" t="inlineStr">
        <is>
          <t>RevPAR</t>
        </is>
      </c>
      <c r="L2" s="2" t="inlineStr">
        <is>
          <t>Status</t>
        </is>
      </c>
    </row>
    <row r="3">
      <c r="A3" s="3" t="inlineStr">
        <is>
          <t>13/07/2026</t>
        </is>
      </c>
      <c r="B3" s="4">
        <f>TEXT(A3,"dddd")</f>
        <v/>
      </c>
      <c r="C3" s="5" t="n">
        <v>8</v>
      </c>
      <c r="D3" s="5" t="n">
        <v>5</v>
      </c>
      <c r="E3" s="6">
        <f>C3-D3</f>
        <v/>
      </c>
      <c r="F3" s="7">
        <f>IFERROR(D3/C3,0)</f>
        <v/>
      </c>
      <c r="G3" s="8" t="n">
        <v>85</v>
      </c>
      <c r="H3" s="9">
        <f>D3*G3</f>
        <v/>
      </c>
      <c r="I3" s="9">
        <f>H3*0.09</f>
        <v/>
      </c>
      <c r="J3" s="9">
        <f>H3+I3</f>
        <v/>
      </c>
      <c r="K3" s="9">
        <f>IFERROR(H3/C3,0)</f>
        <v/>
      </c>
      <c r="L3" s="10">
        <f>IF(F3&gt;=1,"Full",IF(F3&gt;=0.75,"High",IF(F3&gt;=0.5,"Medium","Low")))</f>
        <v/>
      </c>
    </row>
    <row r="4">
      <c r="A4" s="11" t="inlineStr">
        <is>
          <t>14/07/2026</t>
        </is>
      </c>
      <c r="B4" s="12">
        <f>TEXT(A4,"dddd")</f>
        <v/>
      </c>
      <c r="C4" s="5" t="n">
        <v>8</v>
      </c>
      <c r="D4" s="5" t="n">
        <v>6</v>
      </c>
      <c r="E4" s="13">
        <f>C4-D4</f>
        <v/>
      </c>
      <c r="F4" s="14">
        <f>IFERROR(D4/C4,0)</f>
        <v/>
      </c>
      <c r="G4" s="8" t="n">
        <v>90</v>
      </c>
      <c r="H4" s="15">
        <f>D4*G4</f>
        <v/>
      </c>
      <c r="I4" s="15">
        <f>H4*0.09</f>
        <v/>
      </c>
      <c r="J4" s="15">
        <f>H4+I4</f>
        <v/>
      </c>
      <c r="K4" s="15">
        <f>IFERROR(H4/C4,0)</f>
        <v/>
      </c>
      <c r="L4" s="16">
        <f>IF(F4&gt;=1,"Full",IF(F4&gt;=0.75,"High",IF(F4&gt;=0.5,"Medium","Low")))</f>
        <v/>
      </c>
    </row>
    <row r="5">
      <c r="A5" s="3" t="inlineStr">
        <is>
          <t>15/07/2026</t>
        </is>
      </c>
      <c r="B5" s="4">
        <f>TEXT(A5,"dddd")</f>
        <v/>
      </c>
      <c r="C5" s="5" t="n">
        <v>8</v>
      </c>
      <c r="D5" s="5" t="n">
        <v>7</v>
      </c>
      <c r="E5" s="6">
        <f>C5-D5</f>
        <v/>
      </c>
      <c r="F5" s="7">
        <f>IFERROR(D5/C5,0)</f>
        <v/>
      </c>
      <c r="G5" s="8" t="n">
        <v>88</v>
      </c>
      <c r="H5" s="9">
        <f>D5*G5</f>
        <v/>
      </c>
      <c r="I5" s="9">
        <f>H5*0.09</f>
        <v/>
      </c>
      <c r="J5" s="9">
        <f>H5+I5</f>
        <v/>
      </c>
      <c r="K5" s="9">
        <f>IFERROR(H5/C5,0)</f>
        <v/>
      </c>
      <c r="L5" s="10">
        <f>IF(F5&gt;=1,"Full",IF(F5&gt;=0.75,"High",IF(F5&gt;=0.5,"Medium","Low")))</f>
        <v/>
      </c>
    </row>
    <row r="6">
      <c r="A6" s="11" t="inlineStr">
        <is>
          <t>16/07/2026</t>
        </is>
      </c>
      <c r="B6" s="12">
        <f>TEXT(A6,"dddd")</f>
        <v/>
      </c>
      <c r="C6" s="5" t="n">
        <v>8</v>
      </c>
      <c r="D6" s="5" t="n">
        <v>8</v>
      </c>
      <c r="E6" s="13">
        <f>C6-D6</f>
        <v/>
      </c>
      <c r="F6" s="14">
        <f>IFERROR(D6/C6,0)</f>
        <v/>
      </c>
      <c r="G6" s="8" t="n">
        <v>95</v>
      </c>
      <c r="H6" s="15">
        <f>D6*G6</f>
        <v/>
      </c>
      <c r="I6" s="15">
        <f>H6*0.09</f>
        <v/>
      </c>
      <c r="J6" s="15">
        <f>H6+I6</f>
        <v/>
      </c>
      <c r="K6" s="15">
        <f>IFERROR(H6/C6,0)</f>
        <v/>
      </c>
      <c r="L6" s="16">
        <f>IF(F6&gt;=1,"Full",IF(F6&gt;=0.75,"High",IF(F6&gt;=0.5,"Medium","Low")))</f>
        <v/>
      </c>
    </row>
    <row r="7">
      <c r="A7" s="3" t="inlineStr">
        <is>
          <t>17/07/2026</t>
        </is>
      </c>
      <c r="B7" s="4">
        <f>TEXT(A7,"dddd")</f>
        <v/>
      </c>
      <c r="C7" s="5" t="n">
        <v>8</v>
      </c>
      <c r="D7" s="5" t="n">
        <v>6</v>
      </c>
      <c r="E7" s="6">
        <f>C7-D7</f>
        <v/>
      </c>
      <c r="F7" s="7">
        <f>IFERROR(D7/C7,0)</f>
        <v/>
      </c>
      <c r="G7" s="8" t="n">
        <v>90</v>
      </c>
      <c r="H7" s="9">
        <f>D7*G7</f>
        <v/>
      </c>
      <c r="I7" s="9">
        <f>H7*0.09</f>
        <v/>
      </c>
      <c r="J7" s="9">
        <f>H7+I7</f>
        <v/>
      </c>
      <c r="K7" s="9">
        <f>IFERROR(H7/C7,0)</f>
        <v/>
      </c>
      <c r="L7" s="10">
        <f>IF(F7&gt;=1,"Full",IF(F7&gt;=0.75,"High",IF(F7&gt;=0.5,"Medium","Low")))</f>
        <v/>
      </c>
    </row>
    <row r="8">
      <c r="A8" s="11" t="inlineStr">
        <is>
          <t>18/07/2026</t>
        </is>
      </c>
      <c r="B8" s="12">
        <f>TEXT(A8,"dddd")</f>
        <v/>
      </c>
      <c r="C8" s="5" t="n">
        <v>8</v>
      </c>
      <c r="D8" s="5" t="n">
        <v>4</v>
      </c>
      <c r="E8" s="13">
        <f>C8-D8</f>
        <v/>
      </c>
      <c r="F8" s="14">
        <f>IFERROR(D8/C8,0)</f>
        <v/>
      </c>
      <c r="G8" s="8" t="n">
        <v>80</v>
      </c>
      <c r="H8" s="15">
        <f>D8*G8</f>
        <v/>
      </c>
      <c r="I8" s="15">
        <f>H8*0.09</f>
        <v/>
      </c>
      <c r="J8" s="15">
        <f>H8+I8</f>
        <v/>
      </c>
      <c r="K8" s="15">
        <f>IFERROR(H8/C8,0)</f>
        <v/>
      </c>
      <c r="L8" s="16">
        <f>IF(F8&gt;=1,"Full",IF(F8&gt;=0.75,"High",IF(F8&gt;=0.5,"Medium","Low")))</f>
        <v/>
      </c>
    </row>
    <row r="9">
      <c r="A9" s="3" t="inlineStr">
        <is>
          <t>19/07/2026</t>
        </is>
      </c>
      <c r="B9" s="4">
        <f>TEXT(A9,"dddd")</f>
        <v/>
      </c>
      <c r="C9" s="5" t="n">
        <v>8</v>
      </c>
      <c r="D9" s="5" t="n">
        <v>5</v>
      </c>
      <c r="E9" s="6">
        <f>C9-D9</f>
        <v/>
      </c>
      <c r="F9" s="7">
        <f>IFERROR(D9/C9,0)</f>
        <v/>
      </c>
      <c r="G9" s="8" t="n">
        <v>85</v>
      </c>
      <c r="H9" s="9">
        <f>D9*G9</f>
        <v/>
      </c>
      <c r="I9" s="9">
        <f>H9*0.09</f>
        <v/>
      </c>
      <c r="J9" s="9">
        <f>H9+I9</f>
        <v/>
      </c>
      <c r="K9" s="9">
        <f>IFERROR(H9/C9,0)</f>
        <v/>
      </c>
      <c r="L9" s="10">
        <f>IF(F9&gt;=1,"Full",IF(F9&gt;=0.75,"High",IF(F9&gt;=0.5,"Medium","Low")))</f>
        <v/>
      </c>
    </row>
    <row r="10">
      <c r="A10" s="11" t="inlineStr">
        <is>
          <t>20/07/2026</t>
        </is>
      </c>
      <c r="B10" s="12">
        <f>TEXT(A10,"dddd")</f>
        <v/>
      </c>
      <c r="C10" s="5" t="n">
        <v>8</v>
      </c>
      <c r="D10" s="5" t="n">
        <v>7</v>
      </c>
      <c r="E10" s="13">
        <f>C10-D10</f>
        <v/>
      </c>
      <c r="F10" s="14">
        <f>IFERROR(D10/C10,0)</f>
        <v/>
      </c>
      <c r="G10" s="8" t="n">
        <v>92</v>
      </c>
      <c r="H10" s="15">
        <f>D10*G10</f>
        <v/>
      </c>
      <c r="I10" s="15">
        <f>H10*0.09</f>
        <v/>
      </c>
      <c r="J10" s="15">
        <f>H10+I10</f>
        <v/>
      </c>
      <c r="K10" s="15">
        <f>IFERROR(H10/C10,0)</f>
        <v/>
      </c>
      <c r="L10" s="16">
        <f>IF(F10&gt;=1,"Full",IF(F10&gt;=0.75,"High",IF(F10&gt;=0.5,"Medium","Low")))</f>
        <v/>
      </c>
    </row>
    <row r="11">
      <c r="A11" s="3" t="inlineStr">
        <is>
          <t>21/07/2026</t>
        </is>
      </c>
      <c r="B11" s="4">
        <f>TEXT(A11,"dddd")</f>
        <v/>
      </c>
      <c r="C11" s="5" t="n">
        <v>8</v>
      </c>
      <c r="D11" s="5" t="n">
        <v>8</v>
      </c>
      <c r="E11" s="6">
        <f>C11-D11</f>
        <v/>
      </c>
      <c r="F11" s="7">
        <f>IFERROR(D11/C11,0)</f>
        <v/>
      </c>
      <c r="G11" s="8" t="n">
        <v>98</v>
      </c>
      <c r="H11" s="9">
        <f>D11*G11</f>
        <v/>
      </c>
      <c r="I11" s="9">
        <f>H11*0.09</f>
        <v/>
      </c>
      <c r="J11" s="9">
        <f>H11+I11</f>
        <v/>
      </c>
      <c r="K11" s="9">
        <f>IFERROR(H11/C11,0)</f>
        <v/>
      </c>
      <c r="L11" s="10">
        <f>IF(F11&gt;=1,"Full",IF(F11&gt;=0.75,"High",IF(F11&gt;=0.5,"Medium","Low")))</f>
        <v/>
      </c>
    </row>
    <row r="12">
      <c r="A12" s="11" t="inlineStr">
        <is>
          <t>22/07/2026</t>
        </is>
      </c>
      <c r="B12" s="12">
        <f>TEXT(A12,"dddd")</f>
        <v/>
      </c>
      <c r="C12" s="5" t="n">
        <v>8</v>
      </c>
      <c r="D12" s="5" t="n">
        <v>6</v>
      </c>
      <c r="E12" s="13">
        <f>C12-D12</f>
        <v/>
      </c>
      <c r="F12" s="14">
        <f>IFERROR(D12/C12,0)</f>
        <v/>
      </c>
      <c r="G12" s="8" t="n">
        <v>88</v>
      </c>
      <c r="H12" s="15">
        <f>D12*G12</f>
        <v/>
      </c>
      <c r="I12" s="15">
        <f>H12*0.09</f>
        <v/>
      </c>
      <c r="J12" s="15">
        <f>H12+I12</f>
        <v/>
      </c>
      <c r="K12" s="15">
        <f>IFERROR(H12/C12,0)</f>
        <v/>
      </c>
      <c r="L12" s="16">
        <f>IF(F12&gt;=1,"Full",IF(F12&gt;=0.75,"High",IF(F12&gt;=0.5,"Medium","Low")))</f>
        <v/>
      </c>
    </row>
    <row r="13">
      <c r="A13" s="17" t="inlineStr">
        <is>
          <t>TOTAL / AVERAGE</t>
        </is>
      </c>
      <c r="B13" s="41" t="n"/>
      <c r="C13" s="19">
        <f>SUM(C3:C12)</f>
        <v/>
      </c>
      <c r="D13" s="19">
        <f>SUM(D3:D12)</f>
        <v/>
      </c>
      <c r="E13" s="19">
        <f>SUM(E3:E12)</f>
        <v/>
      </c>
      <c r="F13" s="20">
        <f>AVERAGE(F3:F12)</f>
        <v/>
      </c>
      <c r="G13" s="21">
        <f>AVERAGE(G3:G12)</f>
        <v/>
      </c>
      <c r="H13" s="21">
        <f>SUM(H3:H12)</f>
        <v/>
      </c>
      <c r="I13" s="21">
        <f>SUM(I3:I12)</f>
        <v/>
      </c>
      <c r="J13" s="21">
        <f>SUM(J3:J12)</f>
        <v/>
      </c>
      <c r="K13" s="21">
        <f>AVERAGE(K3:K12)</f>
        <v/>
      </c>
      <c r="L13" s="18" t="n"/>
    </row>
  </sheetData>
  <mergeCells count="2">
    <mergeCell ref="A1:L1"/>
    <mergeCell ref="A13:B13"/>
  </mergeCells>
  <conditionalFormatting sqref="F3:F12">
    <cfRule type="expression" priority="1" dxfId="0">
      <formula>F3&gt;=0.85</formula>
    </cfRule>
    <cfRule type="expression" priority="2" dxfId="1">
      <formula>F3&lt;0.5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2" customWidth="1" min="4" max="4"/>
    <col width="12" customWidth="1" min="5" max="5"/>
    <col width="9" customWidth="1" min="6" max="6"/>
    <col width="14" customWidth="1" min="7" max="7"/>
    <col width="13" customWidth="1" min="8" max="8"/>
    <col width="13" customWidth="1" min="9" max="9"/>
    <col width="13" customWidth="1" min="10" max="10"/>
    <col width="14" customWidth="1" min="11" max="11"/>
    <col width="14" customWidth="1" min="13" max="13"/>
    <col width="14" customWidth="1" min="14" max="14"/>
  </cols>
  <sheetData>
    <row r="1" ht="26" customHeight="1">
      <c r="A1" s="1" t="inlineStr">
        <is>
          <t>Guest Bookings Register</t>
        </is>
      </c>
      <c r="M1" s="22" t="inlineStr">
        <is>
          <t>Room Type Rates</t>
        </is>
      </c>
    </row>
    <row r="2">
      <c r="A2" s="2" t="inlineStr">
        <is>
          <t>Booking Ref</t>
        </is>
      </c>
      <c r="B2" s="2" t="inlineStr">
        <is>
          <t>Guest Name</t>
        </is>
      </c>
      <c r="C2" s="2" t="inlineStr">
        <is>
          <t>Room Type</t>
        </is>
      </c>
      <c r="D2" s="2" t="inlineStr">
        <is>
          <t>Check-in</t>
        </is>
      </c>
      <c r="E2" s="2" t="inlineStr">
        <is>
          <t>Check-out</t>
        </is>
      </c>
      <c r="F2" s="2" t="inlineStr">
        <is>
          <t>Nights</t>
        </is>
      </c>
      <c r="G2" s="2" t="inlineStr">
        <is>
          <t>Rate per Night</t>
        </is>
      </c>
      <c r="H2" s="2" t="inlineStr">
        <is>
          <t>Room Total</t>
        </is>
      </c>
      <c r="I2" s="2" t="inlineStr">
        <is>
          <t>Deposit Paid</t>
        </is>
      </c>
      <c r="J2" s="2" t="inlineStr">
        <is>
          <t>Balance Due</t>
        </is>
      </c>
      <c r="K2" s="2" t="inlineStr">
        <is>
          <t>Payment Status</t>
        </is>
      </c>
      <c r="M2" s="23" t="inlineStr">
        <is>
          <t>Room Type</t>
        </is>
      </c>
      <c r="N2" s="23" t="inlineStr">
        <is>
          <t>Rate per Night</t>
        </is>
      </c>
    </row>
    <row r="3">
      <c r="A3" s="10" t="inlineStr">
        <is>
          <t>BK-2026001</t>
        </is>
      </c>
      <c r="B3" s="10" t="inlineStr">
        <is>
          <t>Aoife Byrne</t>
        </is>
      </c>
      <c r="C3" s="24" t="inlineStr">
        <is>
          <t>Double</t>
        </is>
      </c>
      <c r="D3" s="25" t="inlineStr">
        <is>
          <t>12/07/2026</t>
        </is>
      </c>
      <c r="E3" s="25" t="inlineStr">
        <is>
          <t>14/07/2026</t>
        </is>
      </c>
      <c r="F3" s="6">
        <f>IFERROR(DATEDIF(D3,E3,"d"),0)</f>
        <v/>
      </c>
      <c r="G3" s="9">
        <f>IFERROR(VLOOKUP(C3,$M$3:$N$6,2,FALSE),0)</f>
        <v/>
      </c>
      <c r="H3" s="9">
        <f>F3*G3</f>
        <v/>
      </c>
      <c r="I3" s="8" t="n">
        <v>50</v>
      </c>
      <c r="J3" s="9">
        <f>H3-I3</f>
        <v/>
      </c>
      <c r="K3" s="10">
        <f>IF(J3&lt;=0,"Paid in Full","Balance Due")</f>
        <v/>
      </c>
      <c r="M3" s="26" t="inlineStr">
        <is>
          <t>Single</t>
        </is>
      </c>
      <c r="N3" s="27" t="n">
        <v>65</v>
      </c>
    </row>
    <row r="4">
      <c r="A4" s="16" t="inlineStr">
        <is>
          <t>BK-2026002</t>
        </is>
      </c>
      <c r="B4" s="16" t="inlineStr">
        <is>
          <t>Seán Murphy</t>
        </is>
      </c>
      <c r="C4" s="24" t="inlineStr">
        <is>
          <t>Single</t>
        </is>
      </c>
      <c r="D4" s="28" t="inlineStr">
        <is>
          <t>13/07/2026</t>
        </is>
      </c>
      <c r="E4" s="28" t="inlineStr">
        <is>
          <t>15/07/2026</t>
        </is>
      </c>
      <c r="F4" s="13">
        <f>IFERROR(DATEDIF(D4,E4,"d"),0)</f>
        <v/>
      </c>
      <c r="G4" s="15">
        <f>IFERROR(VLOOKUP(C4,$M$3:$N$6,2,FALSE),0)</f>
        <v/>
      </c>
      <c r="H4" s="15">
        <f>F4*G4</f>
        <v/>
      </c>
      <c r="I4" s="8" t="n">
        <v>30</v>
      </c>
      <c r="J4" s="15">
        <f>H4-I4</f>
        <v/>
      </c>
      <c r="K4" s="16">
        <f>IF(J4&lt;=0,"Paid in Full","Balance Due")</f>
        <v/>
      </c>
      <c r="M4" s="26" t="inlineStr">
        <is>
          <t>Double</t>
        </is>
      </c>
      <c r="N4" s="27" t="n">
        <v>95</v>
      </c>
    </row>
    <row r="5">
      <c r="A5" s="10" t="inlineStr">
        <is>
          <t>BK-2026003</t>
        </is>
      </c>
      <c r="B5" s="10" t="inlineStr">
        <is>
          <t>Niamh O'Connor</t>
        </is>
      </c>
      <c r="C5" s="24" t="inlineStr">
        <is>
          <t>Family</t>
        </is>
      </c>
      <c r="D5" s="25" t="inlineStr">
        <is>
          <t>14/07/2026</t>
        </is>
      </c>
      <c r="E5" s="25" t="inlineStr">
        <is>
          <t>18/07/2026</t>
        </is>
      </c>
      <c r="F5" s="6">
        <f>IFERROR(DATEDIF(D5,E5,"d"),0)</f>
        <v/>
      </c>
      <c r="G5" s="9">
        <f>IFERROR(VLOOKUP(C5,$M$3:$N$6,2,FALSE),0)</f>
        <v/>
      </c>
      <c r="H5" s="9">
        <f>F5*G5</f>
        <v/>
      </c>
      <c r="I5" s="8" t="n">
        <v>100</v>
      </c>
      <c r="J5" s="9">
        <f>H5-I5</f>
        <v/>
      </c>
      <c r="K5" s="10">
        <f>IF(J5&lt;=0,"Paid in Full","Balance Due")</f>
        <v/>
      </c>
      <c r="M5" s="26" t="inlineStr">
        <is>
          <t>Twin</t>
        </is>
      </c>
      <c r="N5" s="27" t="n">
        <v>90</v>
      </c>
    </row>
    <row r="6">
      <c r="A6" s="16" t="inlineStr">
        <is>
          <t>BK-2026004</t>
        </is>
      </c>
      <c r="B6" s="16" t="inlineStr">
        <is>
          <t>Cian Walsh</t>
        </is>
      </c>
      <c r="C6" s="24" t="inlineStr">
        <is>
          <t>Twin</t>
        </is>
      </c>
      <c r="D6" s="28" t="inlineStr">
        <is>
          <t>15/07/2026</t>
        </is>
      </c>
      <c r="E6" s="28" t="inlineStr">
        <is>
          <t>16/07/2026</t>
        </is>
      </c>
      <c r="F6" s="13">
        <f>IFERROR(DATEDIF(D6,E6,"d"),0)</f>
        <v/>
      </c>
      <c r="G6" s="15">
        <f>IFERROR(VLOOKUP(C6,$M$3:$N$6,2,FALSE),0)</f>
        <v/>
      </c>
      <c r="H6" s="15">
        <f>F6*G6</f>
        <v/>
      </c>
      <c r="I6" s="8" t="n">
        <v>40</v>
      </c>
      <c r="J6" s="15">
        <f>H6-I6</f>
        <v/>
      </c>
      <c r="K6" s="16">
        <f>IF(J6&lt;=0,"Paid in Full","Balance Due")</f>
        <v/>
      </c>
      <c r="M6" s="26" t="inlineStr">
        <is>
          <t>Family</t>
        </is>
      </c>
      <c r="N6" s="27" t="n">
        <v>130</v>
      </c>
    </row>
    <row r="7">
      <c r="A7" s="10" t="inlineStr">
        <is>
          <t>BK-2026005</t>
        </is>
      </c>
      <c r="B7" s="10" t="inlineStr">
        <is>
          <t>Saoirse Kelly</t>
        </is>
      </c>
      <c r="C7" s="24" t="inlineStr">
        <is>
          <t>Double</t>
        </is>
      </c>
      <c r="D7" s="25" t="inlineStr">
        <is>
          <t>16/07/2026</t>
        </is>
      </c>
      <c r="E7" s="25" t="inlineStr">
        <is>
          <t>19/07/2026</t>
        </is>
      </c>
      <c r="F7" s="6">
        <f>IFERROR(DATEDIF(D7,E7,"d"),0)</f>
        <v/>
      </c>
      <c r="G7" s="9">
        <f>IFERROR(VLOOKUP(C7,$M$3:$N$6,2,FALSE),0)</f>
        <v/>
      </c>
      <c r="H7" s="9">
        <f>F7*G7</f>
        <v/>
      </c>
      <c r="I7" s="8" t="n">
        <v>60</v>
      </c>
      <c r="J7" s="9">
        <f>H7-I7</f>
        <v/>
      </c>
      <c r="K7" s="10">
        <f>IF(J7&lt;=0,"Paid in Full","Balance Due")</f>
        <v/>
      </c>
    </row>
    <row r="8">
      <c r="A8" s="16" t="inlineStr">
        <is>
          <t>BK-2026006</t>
        </is>
      </c>
      <c r="B8" s="16" t="inlineStr">
        <is>
          <t>Conor Ryan</t>
        </is>
      </c>
      <c r="C8" s="24" t="inlineStr">
        <is>
          <t>Single</t>
        </is>
      </c>
      <c r="D8" s="28" t="inlineStr">
        <is>
          <t>17/07/2026</t>
        </is>
      </c>
      <c r="E8" s="28" t="inlineStr">
        <is>
          <t>18/07/2026</t>
        </is>
      </c>
      <c r="F8" s="13">
        <f>IFERROR(DATEDIF(D8,E8,"d"),0)</f>
        <v/>
      </c>
      <c r="G8" s="15">
        <f>IFERROR(VLOOKUP(C8,$M$3:$N$6,2,FALSE),0)</f>
        <v/>
      </c>
      <c r="H8" s="15">
        <f>F8*G8</f>
        <v/>
      </c>
      <c r="I8" s="8" t="n">
        <v>30</v>
      </c>
      <c r="J8" s="15">
        <f>H8-I8</f>
        <v/>
      </c>
      <c r="K8" s="16">
        <f>IF(J8&lt;=0,"Paid in Full","Balance Due")</f>
        <v/>
      </c>
    </row>
    <row r="9">
      <c r="A9" s="10" t="inlineStr">
        <is>
          <t>BK-2026007</t>
        </is>
      </c>
      <c r="B9" s="10" t="inlineStr">
        <is>
          <t>Éabha Doyle</t>
        </is>
      </c>
      <c r="C9" s="24" t="inlineStr">
        <is>
          <t>Family</t>
        </is>
      </c>
      <c r="D9" s="25" t="inlineStr">
        <is>
          <t>18/07/2026</t>
        </is>
      </c>
      <c r="E9" s="25" t="inlineStr">
        <is>
          <t>21/07/2026</t>
        </is>
      </c>
      <c r="F9" s="6">
        <f>IFERROR(DATEDIF(D9,E9,"d"),0)</f>
        <v/>
      </c>
      <c r="G9" s="9">
        <f>IFERROR(VLOOKUP(C9,$M$3:$N$6,2,FALSE),0)</f>
        <v/>
      </c>
      <c r="H9" s="9">
        <f>F9*G9</f>
        <v/>
      </c>
      <c r="I9" s="8" t="n">
        <v>90</v>
      </c>
      <c r="J9" s="9">
        <f>H9-I9</f>
        <v/>
      </c>
      <c r="K9" s="10">
        <f>IF(J9&lt;=0,"Paid in Full","Balance Due")</f>
        <v/>
      </c>
    </row>
    <row r="10">
      <c r="A10" s="16" t="inlineStr">
        <is>
          <t>BK-2026008</t>
        </is>
      </c>
      <c r="B10" s="16" t="inlineStr">
        <is>
          <t>Darragh Fitzgerald</t>
        </is>
      </c>
      <c r="C10" s="24" t="inlineStr">
        <is>
          <t>Twin</t>
        </is>
      </c>
      <c r="D10" s="28" t="inlineStr">
        <is>
          <t>19/07/2026</t>
        </is>
      </c>
      <c r="E10" s="28" t="inlineStr">
        <is>
          <t>20/07/2026</t>
        </is>
      </c>
      <c r="F10" s="13">
        <f>IFERROR(DATEDIF(D10,E10,"d"),0)</f>
        <v/>
      </c>
      <c r="G10" s="15">
        <f>IFERROR(VLOOKUP(C10,$M$3:$N$6,2,FALSE),0)</f>
        <v/>
      </c>
      <c r="H10" s="15">
        <f>F10*G10</f>
        <v/>
      </c>
      <c r="I10" s="8" t="n">
        <v>35</v>
      </c>
      <c r="J10" s="15">
        <f>H10-I10</f>
        <v/>
      </c>
      <c r="K10" s="16">
        <f>IF(J10&lt;=0,"Paid in Full","Balance Due")</f>
        <v/>
      </c>
    </row>
    <row r="11">
      <c r="A11" s="10" t="inlineStr">
        <is>
          <t>BK-2026009</t>
        </is>
      </c>
      <c r="B11" s="10" t="inlineStr">
        <is>
          <t>Róisín Nolan</t>
        </is>
      </c>
      <c r="C11" s="24" t="inlineStr">
        <is>
          <t>Double</t>
        </is>
      </c>
      <c r="D11" s="25" t="inlineStr">
        <is>
          <t>20/07/2026</t>
        </is>
      </c>
      <c r="E11" s="25" t="inlineStr">
        <is>
          <t>23/07/2026</t>
        </is>
      </c>
      <c r="F11" s="6">
        <f>IFERROR(DATEDIF(D11,E11,"d"),0)</f>
        <v/>
      </c>
      <c r="G11" s="9">
        <f>IFERROR(VLOOKUP(C11,$M$3:$N$6,2,FALSE),0)</f>
        <v/>
      </c>
      <c r="H11" s="9">
        <f>F11*G11</f>
        <v/>
      </c>
      <c r="I11" s="8" t="n">
        <v>70</v>
      </c>
      <c r="J11" s="9">
        <f>H11-I11</f>
        <v/>
      </c>
      <c r="K11" s="10">
        <f>IF(J11&lt;=0,"Paid in Full","Balance Due")</f>
        <v/>
      </c>
    </row>
    <row r="12">
      <c r="A12" s="16" t="inlineStr">
        <is>
          <t>BK-2026010</t>
        </is>
      </c>
      <c r="B12" s="16" t="inlineStr">
        <is>
          <t>Oisín Brennan</t>
        </is>
      </c>
      <c r="C12" s="24" t="inlineStr">
        <is>
          <t>Single</t>
        </is>
      </c>
      <c r="D12" s="28" t="inlineStr">
        <is>
          <t>21/07/2026</t>
        </is>
      </c>
      <c r="E12" s="28" t="inlineStr">
        <is>
          <t>22/07/2026</t>
        </is>
      </c>
      <c r="F12" s="13">
        <f>IFERROR(DATEDIF(D12,E12,"d"),0)</f>
        <v/>
      </c>
      <c r="G12" s="15">
        <f>IFERROR(VLOOKUP(C12,$M$3:$N$6,2,FALSE),0)</f>
        <v/>
      </c>
      <c r="H12" s="15">
        <f>F12*G12</f>
        <v/>
      </c>
      <c r="I12" s="8" t="n">
        <v>30</v>
      </c>
      <c r="J12" s="15">
        <f>H12-I12</f>
        <v/>
      </c>
      <c r="K12" s="16">
        <f>IF(J12&lt;=0,"Paid in Full","Balance Due")</f>
        <v/>
      </c>
    </row>
    <row r="13">
      <c r="A13" s="18" t="inlineStr">
        <is>
          <t>TOTAL</t>
        </is>
      </c>
      <c r="B13" s="42" t="n"/>
      <c r="C13" s="41" t="n"/>
      <c r="D13" s="18" t="n"/>
      <c r="E13" s="18" t="n"/>
      <c r="F13" s="19">
        <f>SUM(F3:F12)</f>
        <v/>
      </c>
      <c r="G13" s="18" t="n"/>
      <c r="H13" s="21">
        <f>SUM(H3:H12)</f>
        <v/>
      </c>
      <c r="I13" s="21">
        <f>SUM(I3:I12)</f>
        <v/>
      </c>
      <c r="J13" s="21">
        <f>SUM(J3:J12)</f>
        <v/>
      </c>
      <c r="K13" s="18" t="n"/>
    </row>
  </sheetData>
  <mergeCells count="3">
    <mergeCell ref="A1:K1"/>
    <mergeCell ref="M1:N1"/>
    <mergeCell ref="A13:C13"/>
  </mergeCells>
  <conditionalFormatting sqref="K3:K12">
    <cfRule type="expression" priority="1" dxfId="1">
      <formula>K3="Balance Due"</formula>
    </cfRule>
    <cfRule type="expression" priority="2" dxfId="0">
      <formula>K3="Paid in Full"</formula>
    </cfRule>
  </conditionalFormatting>
  <dataValidations count="1">
    <dataValidation sqref="C3:C12" showErrorMessage="1" showInputMessage="1" allowBlank="1" type="list">
      <formula1>"Single,Double,Twin,Family"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6" customHeight="1">
      <c r="A1" s="1" t="inlineStr">
        <is>
          <t>Guesthouse Occupancy Dashboard</t>
        </is>
      </c>
    </row>
    <row r="2"/>
    <row r="3">
      <c r="A3" s="22" t="inlineStr">
        <is>
          <t>Key Performance Indicators</t>
        </is>
      </c>
    </row>
    <row r="4">
      <c r="A4" s="29" t="inlineStr">
        <is>
          <t>Total Room Revenue</t>
        </is>
      </c>
      <c r="B4" s="30">
        <f>'Daily Occupancy'!H13</f>
        <v/>
      </c>
    </row>
    <row r="5">
      <c r="A5" s="31" t="inlineStr">
        <is>
          <t>Total VAT Collected</t>
        </is>
      </c>
      <c r="B5" s="32">
        <f>'Daily Occupancy'!I13</f>
        <v/>
      </c>
    </row>
    <row r="6">
      <c r="A6" s="29" t="inlineStr">
        <is>
          <t>Average Occupancy Rate</t>
        </is>
      </c>
      <c r="B6" s="33">
        <f>'Daily Occupancy'!F13</f>
        <v/>
      </c>
    </row>
    <row r="7">
      <c r="A7" s="31" t="inlineStr">
        <is>
          <t>Average RevPAR</t>
        </is>
      </c>
      <c r="B7" s="32">
        <f>'Daily Occupancy'!K13</f>
        <v/>
      </c>
    </row>
    <row r="8">
      <c r="A8" s="29" t="inlineStr">
        <is>
          <t>Total Bookings</t>
        </is>
      </c>
      <c r="B8" s="34">
        <f>COUNTA('Guest Bookings'!A3:A12)</f>
        <v/>
      </c>
    </row>
    <row r="9">
      <c r="A9" s="31" t="inlineStr">
        <is>
          <t>Total Balance Due Outstanding</t>
        </is>
      </c>
      <c r="B9" s="32">
        <f>'Guest Bookings'!J13</f>
        <v/>
      </c>
    </row>
    <row r="10">
      <c r="A10" s="29" t="inlineStr">
        <is>
          <t>Bookings Paid in Full</t>
        </is>
      </c>
      <c r="B10" s="34">
        <f>COUNTIF('Guest Bookings'!K3:K12,"Paid in Full")</f>
        <v/>
      </c>
    </row>
    <row r="11"/>
    <row r="12"/>
    <row r="13">
      <c r="A13" s="22" t="inlineStr">
        <is>
          <t>Bookings by Room Type</t>
        </is>
      </c>
    </row>
    <row r="14">
      <c r="A14" s="35" t="inlineStr">
        <is>
          <t>Single</t>
        </is>
      </c>
      <c r="B14" s="35">
        <f>COUNTIF('Guest Bookings'!$C$3:$C$12,A14)</f>
        <v/>
      </c>
    </row>
    <row r="15">
      <c r="A15" s="36" t="inlineStr">
        <is>
          <t>Double</t>
        </is>
      </c>
      <c r="B15" s="36">
        <f>COUNTIF('Guest Bookings'!$C$3:$C$12,A15)</f>
        <v/>
      </c>
    </row>
    <row r="16">
      <c r="A16" s="35" t="inlineStr">
        <is>
          <t>Twin</t>
        </is>
      </c>
      <c r="B16" s="35">
        <f>COUNTIF('Guest Bookings'!$C$3:$C$12,A16)</f>
        <v/>
      </c>
    </row>
    <row r="17">
      <c r="A17" s="36" t="inlineStr">
        <is>
          <t>Family</t>
        </is>
      </c>
      <c r="B17" s="36">
        <f>COUNTIF('Guest Bookings'!$C$3:$C$12,A17)</f>
        <v/>
      </c>
    </row>
  </sheetData>
  <mergeCells count="3">
    <mergeCell ref="A1:F1"/>
    <mergeCell ref="A3:B3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1" t="inlineStr">
        <is>
          <t>Treoracha Úsáide — Instructions</t>
        </is>
      </c>
    </row>
    <row r="2"/>
    <row r="3">
      <c r="A3" s="2" t="inlineStr">
        <is>
          <t>Rannóg</t>
        </is>
      </c>
      <c r="B3" s="2" t="inlineStr">
        <is>
          <t>Mionsonraí</t>
        </is>
      </c>
    </row>
    <row r="4" ht="32" customHeight="1">
      <c r="A4" s="37" t="inlineStr">
        <is>
          <t>Cuspóir</t>
        </is>
      </c>
      <c r="B4" s="38" t="inlineStr">
        <is>
          <t>Rianaíonn an tábla seo áitíocht laethúil, áirimh, agus airgeadas do do theach lóistín / guesthouse.</t>
        </is>
      </c>
    </row>
    <row r="5" ht="32" customHeight="1">
      <c r="A5" s="39" t="inlineStr">
        <is>
          <t>Daily Occupancy</t>
        </is>
      </c>
      <c r="B5" s="40" t="inlineStr">
        <is>
          <t>Iontráil líon na seomraí, líon na seomraí áitithe agus an ráta laethúil (ADR) do gach lá. Ríomhtar an sciar áitíochta, an t-ioncam, CBL @ 9% agus RevPAR go huathoibríoch.</t>
        </is>
      </c>
    </row>
    <row r="6" ht="32" customHeight="1">
      <c r="A6" s="37" t="inlineStr">
        <is>
          <t>Guest Bookings</t>
        </is>
      </c>
      <c r="B6" s="38" t="inlineStr">
        <is>
          <t>Coinnigh taifead ar gach cur in áirithe: ainm an aoi, cineál seomra, dátaí, éarlais agus iarmhéid. Faigheann an ráta an seomra go huathoibríoch ón tábla rátaí (VLOOKUP).</t>
        </is>
      </c>
    </row>
    <row r="7" ht="32" customHeight="1">
      <c r="A7" s="39" t="inlineStr">
        <is>
          <t>Dashboard</t>
        </is>
      </c>
      <c r="B7" s="40" t="inlineStr">
        <is>
          <t>Léargas ardleibhéil ar an bhfeidhmíocht: ioncam iomlán, meánsciar áitíochta, líon na gcur in áirithe agus cairteacha grafacha.</t>
        </is>
      </c>
    </row>
    <row r="8" ht="32" customHeight="1">
      <c r="A8" s="37" t="inlineStr">
        <is>
          <t>Cealla Buí</t>
        </is>
      </c>
      <c r="B8" s="38" t="inlineStr">
        <is>
          <t>Léiríonn cealla buí (bán-bhuí) réimsí ar cheart duit sonraí a chur isteach iontu — na seomraí atá ar fáil, na seomraí áitithe, an ráta laethúil, agus éarlaisí.</t>
        </is>
      </c>
    </row>
    <row r="9" ht="32" customHeight="1">
      <c r="A9" s="39" t="inlineStr">
        <is>
          <t>VAT / CBL</t>
        </is>
      </c>
      <c r="B9" s="40" t="inlineStr">
        <is>
          <t>Gearrtar CBL ar ráta 9% ar lóistín in Éirinn (2026). Áirítear é seo go huathoibríoch sa cholún 'VAT @ 9%'.</t>
        </is>
      </c>
    </row>
    <row r="10" ht="32" customHeight="1">
      <c r="A10" s="37" t="inlineStr">
        <is>
          <t>Nóta</t>
        </is>
      </c>
      <c r="B10" s="38" t="inlineStr">
        <is>
          <t>Ná hathraigh na foirmlí i gcealla bána — is iad seo a dhéanann na ríomhanna go huathoibríoch.</t>
        </is>
      </c>
    </row>
    <row r="11" ht="32" customHeight="1">
      <c r="A11" s="39" t="inlineStr">
        <is>
          <t>Tacaíocht</t>
        </is>
      </c>
      <c r="B11" s="40" t="inlineStr">
        <is>
          <t>I gcás ceisteanna faoin tábla seo, téigh i dteagmháil le bainisteoir an tí lóistín.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2026-07-21T17:19:44Z</dcterms:created>
  <dcterms:modified xmlns:dcterms="http://purl.org/dc/terms/" xmlns:xsi="http://www.w3.org/2001/XMLSchema-instance" xsi:type="dcterms:W3CDTF">2026-07-21T17:19:44Z</dcterms:modified>
</cp:coreProperties>
</file>