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come_Log" sheetId="1" state="visible" r:id="rId1"/>
    <sheet xmlns:r="http://schemas.openxmlformats.org/officeDocument/2006/relationships" name="Summary_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quot;€&quot;#,##0.00"/>
  </numFmts>
  <fonts count="9">
    <font>
      <name val="Calibri"/>
      <family val="2"/>
      <color theme="1"/>
      <sz val="11"/>
      <scheme val="minor"/>
    </font>
    <font>
      <b val="1"/>
      <color rgb="00FFFFFF"/>
      <sz val="11"/>
    </font>
    <font>
      <b val="1"/>
      <color rgb="00FFFFFF"/>
    </font>
    <font>
      <b val="1"/>
      <color rgb="00FFFFFF"/>
      <sz val="14"/>
    </font>
    <font>
      <b val="1"/>
      <color rgb="00FFFFFF"/>
      <sz val="10"/>
    </font>
    <font>
      <b val="1"/>
      <sz val="10"/>
    </font>
    <font>
      <b val="1"/>
    </font>
    <font>
      <b val="1"/>
      <color rgb="00C8102E"/>
      <sz val="10"/>
    </font>
    <font>
      <b val="1"/>
      <color rgb="001E293B"/>
      <sz val="10"/>
    </font>
  </fonts>
  <fills count="7">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C8102E"/>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7">
    <xf numFmtId="0" fontId="0" fillId="0" borderId="0" pivotButton="0" quotePrefix="0" xfId="0"/>
    <xf numFmtId="0" fontId="1" fillId="2" borderId="1" applyAlignment="1" pivotButton="0" quotePrefix="0" xfId="0">
      <alignment horizontal="center" vertical="center" wrapText="1"/>
    </xf>
    <xf numFmtId="0" fontId="0" fillId="4" borderId="1" applyAlignment="1" pivotButton="0" quotePrefix="0" xfId="0">
      <alignment horizontal="center" vertical="center" wrapText="1"/>
    </xf>
    <xf numFmtId="164" fontId="0" fillId="4" borderId="1" applyAlignment="1" pivotButton="0" quotePrefix="0" xfId="0">
      <alignment horizontal="center" vertical="center" wrapText="1"/>
    </xf>
    <xf numFmtId="0" fontId="0" fillId="4" borderId="1" applyAlignment="1" pivotButton="0" quotePrefix="0" xfId="0">
      <alignment horizontal="left" vertical="center" wrapText="1"/>
    </xf>
    <xf numFmtId="165" fontId="0" fillId="4" borderId="1" pivotButton="0" quotePrefix="0" xfId="0"/>
    <xf numFmtId="9" fontId="0" fillId="4" borderId="1" applyAlignment="1" pivotButton="0" quotePrefix="0" xfId="0">
      <alignment horizontal="center" vertical="center" wrapText="1"/>
    </xf>
    <xf numFmtId="0" fontId="0" fillId="5" borderId="1" applyAlignment="1" pivotButton="0" quotePrefix="0" xfId="0">
      <alignment horizontal="center" vertical="center" wrapText="1"/>
    </xf>
    <xf numFmtId="164"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165" fontId="0" fillId="5" borderId="1" pivotButton="0" quotePrefix="0" xfId="0"/>
    <xf numFmtId="9" fontId="0" fillId="5" borderId="1" applyAlignment="1" pivotButton="0" quotePrefix="0" xfId="0">
      <alignment horizontal="center" vertical="center" wrapText="1"/>
    </xf>
    <xf numFmtId="0" fontId="0" fillId="2" borderId="1" pivotButton="0" quotePrefix="0" xfId="0"/>
    <xf numFmtId="0" fontId="1" fillId="2" borderId="1" applyAlignment="1" pivotButton="0" quotePrefix="0" xfId="0">
      <alignment horizontal="right" vertical="center"/>
    </xf>
    <xf numFmtId="165" fontId="2" fillId="2" borderId="1" applyAlignment="1" pivotButton="0" quotePrefix="0" xfId="0">
      <alignment horizontal="right" vertical="center"/>
    </xf>
    <xf numFmtId="0" fontId="3" fillId="2" borderId="1" applyAlignment="1" pivotButton="0" quotePrefix="0" xfId="0">
      <alignment horizontal="center" vertical="center" wrapText="1"/>
    </xf>
    <xf numFmtId="0" fontId="4" fillId="6" borderId="1" applyAlignment="1" pivotButton="0" quotePrefix="0" xfId="0">
      <alignment horizontal="center" vertical="center" wrapText="1"/>
    </xf>
    <xf numFmtId="0" fontId="5" fillId="5" borderId="1" applyAlignment="1" pivotButton="0" quotePrefix="0" xfId="0">
      <alignment horizontal="left" vertical="center" wrapText="1"/>
    </xf>
    <xf numFmtId="165" fontId="0" fillId="5" borderId="1" applyAlignment="1" pivotButton="0" quotePrefix="0" xfId="0">
      <alignment horizontal="right" vertical="center"/>
    </xf>
    <xf numFmtId="0" fontId="5" fillId="4" borderId="1" applyAlignment="1" pivotButton="0" quotePrefix="0" xfId="0">
      <alignment horizontal="left" vertical="center" wrapText="1"/>
    </xf>
    <xf numFmtId="165" fontId="0" fillId="4" borderId="1" applyAlignment="1" pivotButton="0" quotePrefix="0" xfId="0">
      <alignment horizontal="right" vertical="center"/>
    </xf>
    <xf numFmtId="0" fontId="6" fillId="0" borderId="1" applyAlignment="1" pivotButton="0" quotePrefix="0" xfId="0">
      <alignment horizontal="left" vertical="center" wrapText="1"/>
    </xf>
    <xf numFmtId="0" fontId="0"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6" fillId="5" borderId="1" applyAlignment="1" pivotButton="0" quotePrefix="0" xfId="0">
      <alignment horizontal="left" vertical="center" wrapText="1"/>
    </xf>
    <xf numFmtId="165" fontId="0" fillId="4" borderId="1" applyAlignment="1" pivotButton="0" quotePrefix="0" xfId="0">
      <alignment horizontal="left" vertical="center" wrapText="1"/>
    </xf>
    <xf numFmtId="165" fontId="0" fillId="5" borderId="1" applyAlignment="1" pivotButton="0" quotePrefix="0" xfId="0">
      <alignment horizontal="left" vertical="center" wrapText="1"/>
    </xf>
    <xf numFmtId="0" fontId="4" fillId="2" borderId="1" applyAlignment="1" pivotButton="0" quotePrefix="0" xfId="0">
      <alignment horizontal="center" vertical="center" wrapText="1"/>
    </xf>
    <xf numFmtId="0" fontId="2" fillId="2" borderId="1" pivotButton="0" quotePrefix="0" xfId="0"/>
    <xf numFmtId="0" fontId="0" fillId="0" borderId="1" pivotButton="0" quotePrefix="0" xfId="0"/>
    <xf numFmtId="0" fontId="4" fillId="2" borderId="1" applyAlignment="1" pivotButton="0" quotePrefix="0" xfId="0">
      <alignment horizontal="center" vertical="top" wrapText="1"/>
    </xf>
    <xf numFmtId="0" fontId="4" fillId="2" borderId="1" applyAlignment="1" pivotButton="0" quotePrefix="0" xfId="0">
      <alignment horizontal="left" vertical="top" wrapText="1"/>
    </xf>
    <xf numFmtId="0" fontId="7" fillId="4" borderId="1" applyAlignment="1" pivotButton="0" quotePrefix="0" xfId="0">
      <alignment horizontal="center" vertical="top" wrapText="1"/>
    </xf>
    <xf numFmtId="0" fontId="8" fillId="4" borderId="1" applyAlignment="1" pivotButton="0" quotePrefix="0" xfId="0">
      <alignment horizontal="left" vertical="top" wrapText="1"/>
    </xf>
    <xf numFmtId="0" fontId="7" fillId="5" borderId="1" applyAlignment="1" pivotButton="0" quotePrefix="0" xfId="0">
      <alignment horizontal="center" vertical="top" wrapText="1"/>
    </xf>
    <xf numFmtId="0" fontId="8" fillId="5" borderId="1" applyAlignment="1" pivotButton="0" quotePrefix="0" xfId="0">
      <alignment horizontal="left" vertical="top" wrapText="1"/>
    </xf>
    <xf numFmtId="164" fontId="0" fillId="4" borderId="1" applyAlignment="1" pivotButton="0" quotePrefix="0" xfId="0">
      <alignment horizontal="center" vertical="center" wrapText="1"/>
    </xf>
    <xf numFmtId="165" fontId="0" fillId="4" borderId="1" pivotButton="0" quotePrefix="0" xfId="0"/>
    <xf numFmtId="164" fontId="0" fillId="5" borderId="1" applyAlignment="1" pivotButton="0" quotePrefix="0" xfId="0">
      <alignment horizontal="center" vertical="center" wrapText="1"/>
    </xf>
    <xf numFmtId="165" fontId="0" fillId="5" borderId="1" pivotButton="0" quotePrefix="0" xfId="0"/>
    <xf numFmtId="165" fontId="2" fillId="2" borderId="1" applyAlignment="1" pivotButton="0" quotePrefix="0" xfId="0">
      <alignment horizontal="right" vertical="center"/>
    </xf>
    <xf numFmtId="0" fontId="0" fillId="0" borderId="4" pivotButton="0" quotePrefix="0" xfId="0"/>
    <xf numFmtId="0" fontId="0" fillId="0" borderId="5" pivotButton="0" quotePrefix="0" xfId="0"/>
    <xf numFmtId="165" fontId="0" fillId="5" borderId="1" applyAlignment="1" pivotButton="0" quotePrefix="0" xfId="0">
      <alignment horizontal="right" vertical="center"/>
    </xf>
    <xf numFmtId="165" fontId="0" fillId="4" borderId="1" applyAlignment="1" pivotButton="0" quotePrefix="0" xfId="0">
      <alignment horizontal="right" vertical="center"/>
    </xf>
    <xf numFmtId="165" fontId="0" fillId="4" borderId="1" applyAlignment="1" pivotButton="0" quotePrefix="0" xfId="0">
      <alignment horizontal="left" vertical="center" wrapText="1"/>
    </xf>
    <xf numFmtId="165" fontId="0" fillId="5" borderId="1" applyAlignment="1" pivotButton="0" quotePrefix="0" xfId="0">
      <alignment horizontal="left" vertical="center" wrapText="1"/>
    </xf>
  </cellXfs>
  <cellStyles count="1">
    <cellStyle name="Normal" xfId="0" builtinId="0" hidden="0"/>
  </cellStyles>
  <dxfs count="2">
    <dxf>
      <font>
        <color rgb="0016A34A"/>
      </font>
      <fill>
        <patternFill patternType="solid">
          <fgColor rgb="00DCFCE7"/>
        </patternFill>
      </fill>
    </dxf>
    <dxf>
      <font>
        <color rgb="00DC2626"/>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Gross vs Net GMS Income by Practice</a:t>
            </a:r>
          </a:p>
        </rich>
      </tx>
    </title>
    <plotArea>
      <barChart>
        <barDir val="col"/>
        <grouping val="clustered"/>
        <ser>
          <idx val="0"/>
          <order val="0"/>
          <tx>
            <strRef>
              <f>'Summary_Dashboard'!B31</f>
            </strRef>
          </tx>
          <spPr>
            <a:solidFill xmlns:a="http://schemas.openxmlformats.org/drawingml/2006/main">
              <a:srgbClr val="1E3A5F"/>
            </a:solidFill>
            <a:ln xmlns:a="http://schemas.openxmlformats.org/drawingml/2006/main">
              <a:prstDash val="solid"/>
            </a:ln>
          </spPr>
          <cat>
            <numRef>
              <f>'Summary_Dashboard'!$A$32:$A$41</f>
            </numRef>
          </cat>
          <val>
            <numRef>
              <f>'Summary_Dashboard'!$B$32:$B$41</f>
            </numRef>
          </val>
        </ser>
        <ser>
          <idx val="1"/>
          <order val="1"/>
          <tx>
            <strRef>
              <f>'Summary_Dashboard'!C31</f>
            </strRef>
          </tx>
          <spPr>
            <a:solidFill xmlns:a="http://schemas.openxmlformats.org/drawingml/2006/main">
              <a:srgbClr val="16A34A"/>
            </a:solidFill>
            <a:ln xmlns:a="http://schemas.openxmlformats.org/drawingml/2006/main">
              <a:prstDash val="solid"/>
            </a:ln>
          </spPr>
          <cat>
            <numRef>
              <f>'Summary_Dashboard'!$A$32:$A$41</f>
            </numRef>
          </cat>
          <val>
            <numRef>
              <f>'Summary_Dashboard'!$C$32:$C$41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GP/Practice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Paid vs Unpaid Entries</a:t>
            </a:r>
          </a:p>
        </rich>
      </tx>
    </title>
    <plotArea>
      <pieChart>
        <varyColors val="1"/>
        <ser>
          <idx val="0"/>
          <order val="0"/>
          <tx>
            <strRef>
              <f>'Summary_Dashboard'!B43</f>
            </strRef>
          </tx>
          <spPr>
            <a:ln xmlns:a="http://schemas.openxmlformats.org/drawingml/2006/main">
              <a:prstDash val="solid"/>
            </a:ln>
          </spPr>
          <dPt>
            <idx val="0"/>
            <spPr>
              <a:solidFill xmlns:a="http://schemas.openxmlformats.org/drawingml/2006/main">
                <a:srgbClr val="16A34A"/>
              </a:solidFill>
              <a:ln xmlns:a="http://schemas.openxmlformats.org/drawingml/2006/main">
                <a:prstDash val="solid"/>
              </a:ln>
            </spPr>
          </dPt>
          <dPt>
            <idx val="1"/>
            <spPr>
              <a:solidFill xmlns:a="http://schemas.openxmlformats.org/drawingml/2006/main">
                <a:srgbClr val="DC2626"/>
              </a:solidFill>
              <a:ln xmlns:a="http://schemas.openxmlformats.org/drawingml/2006/main">
                <a:prstDash val="solid"/>
              </a:ln>
            </spPr>
          </dPt>
          <cat>
            <numRef>
              <f>'Summary_Dashboard'!$A$44:$A$45</f>
            </numRef>
          </cat>
          <val>
            <numRef>
              <f>'Summary_Dashboard'!$B$44:$B$45</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Monthly Net Income Trend</a:t>
            </a:r>
          </a:p>
        </rich>
      </tx>
    </title>
    <plotArea>
      <lineChart>
        <grouping val="standard"/>
        <ser>
          <idx val="0"/>
          <order val="0"/>
          <tx>
            <strRef>
              <f>'Summary_Dashboard'!C31</f>
            </strRef>
          </tx>
          <spPr>
            <a:ln xmlns:a="http://schemas.openxmlformats.org/drawingml/2006/main" w="25000">
              <a:solidFill>
                <a:srgbClr val="C8102E"/>
              </a:solidFill>
              <a:prstDash val="solid"/>
            </a:ln>
          </spPr>
          <marker>
            <symbol val="none"/>
            <spPr>
              <a:ln xmlns:a="http://schemas.openxmlformats.org/drawingml/2006/main">
                <a:prstDash val="solid"/>
              </a:ln>
            </spPr>
          </marker>
          <cat>
            <numRef>
              <f>'Summary_Dashboard'!$A$32:$A$41</f>
            </numRef>
          </cat>
          <val>
            <numRef>
              <f>'Summary_Dashboard'!$C$32:$C$41</f>
            </numRef>
          </val>
          <smooth val="1"/>
        </ser>
        <axId val="10"/>
        <axId val="100"/>
      </lineChart>
      <catAx>
        <axId val="10"/>
        <scaling>
          <orientation val="minMax"/>
        </scaling>
        <axPos val="l"/>
        <title>
          <tx>
            <rich>
              <a:bodyPr xmlns:a="http://schemas.openxmlformats.org/drawingml/2006/main"/>
              <a:p xmlns:a="http://schemas.openxmlformats.org/drawingml/2006/main">
                <a:pPr>
                  <a:defRPr/>
                </a:pPr>
                <a:r>
                  <a:t>GP/Practice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Net Income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3</row>
      <rowOff>0</rowOff>
    </from>
    <ext cx="7920000" cy="50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18</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29</row>
      <rowOff>0</rowOff>
    </from>
    <ext cx="7920000" cy="432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2"/>
  <sheetViews>
    <sheetView workbookViewId="0">
      <pane ySplit="1" topLeftCell="A2" activePane="bottomLeft" state="frozen"/>
      <selection pane="bottomLeft" activeCell="A1" sqref="A1"/>
    </sheetView>
  </sheetViews>
  <sheetFormatPr baseColWidth="8" defaultRowHeight="15"/>
  <cols>
    <col width="10" customWidth="1" min="1" max="1"/>
    <col width="16" customWidth="1" min="2" max="2"/>
    <col width="14" customWidth="1" min="3" max="3"/>
    <col width="22" customWidth="1" min="4" max="4"/>
    <col width="16" customWidth="1" min="5" max="5"/>
    <col width="22" customWidth="1" min="6" max="6"/>
    <col width="20" customWidth="1" min="7" max="7"/>
    <col width="20" customWidth="1" min="8" max="8"/>
    <col width="20" customWidth="1" min="9" max="9"/>
    <col width="20" customWidth="1" min="10" max="10"/>
    <col width="14" customWidth="1" min="11" max="11"/>
    <col width="10" customWidth="1" min="12" max="12"/>
    <col width="14" customWidth="1" min="13" max="13"/>
    <col width="16" customWidth="1" min="14" max="14"/>
    <col width="12" customWidth="1" min="15" max="15"/>
    <col width="28" customWidth="1" min="16" max="16"/>
  </cols>
  <sheetData>
    <row r="1" ht="36" customHeight="1">
      <c r="A1" s="1" t="inlineStr">
        <is>
          <t>Entry ID</t>
        </is>
      </c>
      <c r="B1" s="1" t="inlineStr">
        <is>
          <t>Payment Month</t>
        </is>
      </c>
      <c r="C1" s="1" t="inlineStr">
        <is>
          <t>Payment Date</t>
        </is>
      </c>
      <c r="D1" s="1" t="inlineStr">
        <is>
          <t>GP/Practice Name</t>
        </is>
      </c>
      <c r="E1" s="1" t="inlineStr">
        <is>
          <t>County/Location</t>
        </is>
      </c>
      <c r="F1" s="1" t="inlineStr">
        <is>
          <t>GMS Scheme Type</t>
        </is>
      </c>
      <c r="G1" s="1" t="inlineStr">
        <is>
          <t>Patient/Batch Ref</t>
        </is>
      </c>
      <c r="H1" s="1" t="inlineStr">
        <is>
          <t>Gross GMS Income (€)</t>
        </is>
      </c>
      <c r="I1" s="1" t="inlineStr">
        <is>
          <t>Deductible Costs (€)</t>
        </is>
      </c>
      <c r="J1" s="1" t="inlineStr">
        <is>
          <t>Taxable Net Income (€)</t>
        </is>
      </c>
      <c r="K1" s="1" t="inlineStr">
        <is>
          <t>VAT Applicable?</t>
        </is>
      </c>
      <c r="L1" s="1" t="inlineStr">
        <is>
          <t>VAT Rate</t>
        </is>
      </c>
      <c r="M1" s="1" t="inlineStr">
        <is>
          <t>VAT Amount (€)</t>
        </is>
      </c>
      <c r="N1" s="1" t="inlineStr">
        <is>
          <t>Net After VAT (€)</t>
        </is>
      </c>
      <c r="O1" s="1" t="inlineStr">
        <is>
          <t>Received?</t>
        </is>
      </c>
      <c r="P1" s="1" t="inlineStr">
        <is>
          <t>Notes</t>
        </is>
      </c>
    </row>
    <row r="2">
      <c r="A2" s="2" t="n">
        <v>1</v>
      </c>
      <c r="B2" s="2" t="inlineStr">
        <is>
          <t>January 2026</t>
        </is>
      </c>
      <c r="C2" s="36" t="n">
        <v>46037</v>
      </c>
      <c r="D2" s="4" t="inlineStr">
        <is>
          <t>Aoife Murphy</t>
        </is>
      </c>
      <c r="E2" s="2" t="inlineStr">
        <is>
          <t>Dublin</t>
        </is>
      </c>
      <c r="F2" s="4" t="inlineStr">
        <is>
          <t>Monthly GMS Payment</t>
        </is>
      </c>
      <c r="G2" s="2" t="inlineStr">
        <is>
          <t>GMS-2026-001</t>
        </is>
      </c>
      <c r="H2" s="37" t="n">
        <v>4200</v>
      </c>
      <c r="I2" s="37" t="n">
        <v>150</v>
      </c>
      <c r="J2" s="37">
        <f>H2-I2</f>
        <v/>
      </c>
      <c r="K2" s="2" t="inlineStr">
        <is>
          <t>Yes</t>
        </is>
      </c>
      <c r="L2" s="6">
        <f>IF(K2="Yes",0.23,0)</f>
        <v/>
      </c>
      <c r="M2" s="37">
        <f>J2*L2</f>
        <v/>
      </c>
      <c r="N2" s="37">
        <f>J2+M2</f>
        <v/>
      </c>
      <c r="O2" s="2" t="inlineStr">
        <is>
          <t>Yes</t>
        </is>
      </c>
      <c r="P2" s="4" t="inlineStr">
        <is>
          <t>Q1 GMS payment confirmed</t>
        </is>
      </c>
    </row>
    <row r="3">
      <c r="A3" s="7" t="n">
        <v>2</v>
      </c>
      <c r="B3" s="7" t="inlineStr">
        <is>
          <t>February 2026</t>
        </is>
      </c>
      <c r="C3" s="38" t="n">
        <v>46065</v>
      </c>
      <c r="D3" s="9" t="inlineStr">
        <is>
          <t>Seán Walsh</t>
        </is>
      </c>
      <c r="E3" s="7" t="inlineStr">
        <is>
          <t>Cork</t>
        </is>
      </c>
      <c r="F3" s="9" t="inlineStr">
        <is>
          <t>GMS Batch Income</t>
        </is>
      </c>
      <c r="G3" s="7" t="inlineStr">
        <is>
          <t>GMS-2026-002</t>
        </is>
      </c>
      <c r="H3" s="39" t="n">
        <v>3800</v>
      </c>
      <c r="I3" s="39" t="n">
        <v>220</v>
      </c>
      <c r="J3" s="39">
        <f>H3-I3</f>
        <v/>
      </c>
      <c r="K3" s="7" t="inlineStr">
        <is>
          <t>No</t>
        </is>
      </c>
      <c r="L3" s="11">
        <f>IF(K3="Yes",0.23,0)</f>
        <v/>
      </c>
      <c r="M3" s="39">
        <f>J3*L3</f>
        <v/>
      </c>
      <c r="N3" s="39">
        <f>J3+M3</f>
        <v/>
      </c>
      <c r="O3" s="7" t="inlineStr">
        <is>
          <t>Yes</t>
        </is>
      </c>
      <c r="P3" s="9" t="inlineStr">
        <is>
          <t>Batch processed by PCRS</t>
        </is>
      </c>
    </row>
    <row r="4">
      <c r="A4" s="2" t="n">
        <v>3</v>
      </c>
      <c r="B4" s="2" t="inlineStr">
        <is>
          <t>March 2026</t>
        </is>
      </c>
      <c r="C4" s="36" t="n">
        <v>46099</v>
      </c>
      <c r="D4" s="4" t="inlineStr">
        <is>
          <t>Niamh O'Connor</t>
        </is>
      </c>
      <c r="E4" s="2" t="inlineStr">
        <is>
          <t>Galway</t>
        </is>
      </c>
      <c r="F4" s="4" t="inlineStr">
        <is>
          <t>HSE Reimbursement</t>
        </is>
      </c>
      <c r="G4" s="2" t="inlineStr">
        <is>
          <t>GMS-2026-003</t>
        </is>
      </c>
      <c r="H4" s="37" t="n">
        <v>5100</v>
      </c>
      <c r="I4" s="37" t="n">
        <v>85</v>
      </c>
      <c r="J4" s="37">
        <f>H4-I4</f>
        <v/>
      </c>
      <c r="K4" s="2" t="inlineStr">
        <is>
          <t>Yes</t>
        </is>
      </c>
      <c r="L4" s="6">
        <f>IF(K4="Yes",0.23,0)</f>
        <v/>
      </c>
      <c r="M4" s="37">
        <f>J4*L4</f>
        <v/>
      </c>
      <c r="N4" s="37">
        <f>J4+M4</f>
        <v/>
      </c>
      <c r="O4" s="2" t="inlineStr">
        <is>
          <t>Yes</t>
        </is>
      </c>
      <c r="P4" s="4" t="inlineStr">
        <is>
          <t>Awaiting final reconciliation</t>
        </is>
      </c>
    </row>
    <row r="5">
      <c r="A5" s="7" t="n">
        <v>4</v>
      </c>
      <c r="B5" s="7" t="inlineStr">
        <is>
          <t>April 2026</t>
        </is>
      </c>
      <c r="C5" s="38" t="n">
        <v>46122</v>
      </c>
      <c r="D5" s="9" t="inlineStr">
        <is>
          <t>Cian Byrne</t>
        </is>
      </c>
      <c r="E5" s="7" t="inlineStr">
        <is>
          <t>Limerick</t>
        </is>
      </c>
      <c r="F5" s="9" t="inlineStr">
        <is>
          <t>Practice Service Income</t>
        </is>
      </c>
      <c r="G5" s="7" t="inlineStr">
        <is>
          <t>GMS-2026-004</t>
        </is>
      </c>
      <c r="H5" s="39" t="n">
        <v>2900</v>
      </c>
      <c r="I5" s="39" t="n">
        <v>310</v>
      </c>
      <c r="J5" s="39">
        <f>H5-I5</f>
        <v/>
      </c>
      <c r="K5" s="7" t="inlineStr">
        <is>
          <t>No</t>
        </is>
      </c>
      <c r="L5" s="11">
        <f>IF(K5="Yes",0.23,0)</f>
        <v/>
      </c>
      <c r="M5" s="39">
        <f>J5*L5</f>
        <v/>
      </c>
      <c r="N5" s="39">
        <f>J5+M5</f>
        <v/>
      </c>
      <c r="O5" s="7" t="inlineStr">
        <is>
          <t>Yes</t>
        </is>
      </c>
      <c r="P5" s="9" t="inlineStr">
        <is>
          <t>Confirmed with practice manager</t>
        </is>
      </c>
    </row>
    <row r="6">
      <c r="A6" s="2" t="n">
        <v>5</v>
      </c>
      <c r="B6" s="2" t="inlineStr">
        <is>
          <t>May 2026</t>
        </is>
      </c>
      <c r="C6" s="36" t="n">
        <v>46162</v>
      </c>
      <c r="D6" s="4" t="inlineStr">
        <is>
          <t>Saoirse Kelly</t>
        </is>
      </c>
      <c r="E6" s="2" t="inlineStr">
        <is>
          <t>Waterford</t>
        </is>
      </c>
      <c r="F6" s="4" t="inlineStr">
        <is>
          <t>Medical Card Scheme</t>
        </is>
      </c>
      <c r="G6" s="2" t="inlineStr">
        <is>
          <t>GMS-2026-005</t>
        </is>
      </c>
      <c r="H6" s="37" t="n">
        <v>6400</v>
      </c>
      <c r="I6" s="37" t="n">
        <v>450</v>
      </c>
      <c r="J6" s="37">
        <f>H6-I6</f>
        <v/>
      </c>
      <c r="K6" s="2" t="inlineStr">
        <is>
          <t>Yes</t>
        </is>
      </c>
      <c r="L6" s="6">
        <f>IF(K6="Yes",0.23,0)</f>
        <v/>
      </c>
      <c r="M6" s="37">
        <f>J6*L6</f>
        <v/>
      </c>
      <c r="N6" s="37">
        <f>J6+M6</f>
        <v/>
      </c>
      <c r="O6" s="2" t="inlineStr">
        <is>
          <t>Yes</t>
        </is>
      </c>
      <c r="P6" s="4" t="inlineStr">
        <is>
          <t>High-volume month</t>
        </is>
      </c>
    </row>
    <row r="7">
      <c r="A7" s="7" t="n">
        <v>6</v>
      </c>
      <c r="B7" s="7" t="inlineStr">
        <is>
          <t>June 2026</t>
        </is>
      </c>
      <c r="C7" s="38" t="n">
        <v>46178</v>
      </c>
      <c r="D7" s="9" t="inlineStr">
        <is>
          <t>Conor Brennan</t>
        </is>
      </c>
      <c r="E7" s="7" t="inlineStr">
        <is>
          <t>Kilkenny</t>
        </is>
      </c>
      <c r="F7" s="9" t="inlineStr">
        <is>
          <t>GP Practice Receipt</t>
        </is>
      </c>
      <c r="G7" s="7" t="inlineStr">
        <is>
          <t>GMS-2026-006</t>
        </is>
      </c>
      <c r="H7" s="39" t="n">
        <v>3100</v>
      </c>
      <c r="I7" s="39" t="n">
        <v>130</v>
      </c>
      <c r="J7" s="39">
        <f>H7-I7</f>
        <v/>
      </c>
      <c r="K7" s="7" t="inlineStr">
        <is>
          <t>No</t>
        </is>
      </c>
      <c r="L7" s="11">
        <f>IF(K7="Yes",0.23,0)</f>
        <v/>
      </c>
      <c r="M7" s="39">
        <f>J7*L7</f>
        <v/>
      </c>
      <c r="N7" s="39">
        <f>J7+M7</f>
        <v/>
      </c>
      <c r="O7" s="7" t="inlineStr">
        <is>
          <t>Yes</t>
        </is>
      </c>
      <c r="P7" s="9" t="inlineStr">
        <is>
          <t>Routine monthly receipt</t>
        </is>
      </c>
    </row>
    <row r="8">
      <c r="A8" s="2" t="n">
        <v>7</v>
      </c>
      <c r="B8" s="2" t="inlineStr">
        <is>
          <t>June 2026</t>
        </is>
      </c>
      <c r="C8" s="36" t="n">
        <v>46187</v>
      </c>
      <c r="D8" s="4" t="inlineStr">
        <is>
          <t>Ciara Ryan</t>
        </is>
      </c>
      <c r="E8" s="2" t="inlineStr">
        <is>
          <t>Sligo</t>
        </is>
      </c>
      <c r="F8" s="4" t="inlineStr">
        <is>
          <t>GMS Monthly Income</t>
        </is>
      </c>
      <c r="G8" s="2" t="inlineStr">
        <is>
          <t>GMS-2026-007</t>
        </is>
      </c>
      <c r="H8" s="37" t="n">
        <v>1250</v>
      </c>
      <c r="I8" s="37" t="n">
        <v>60</v>
      </c>
      <c r="J8" s="37">
        <f>H8-I8</f>
        <v/>
      </c>
      <c r="K8" s="2" t="inlineStr">
        <is>
          <t>No</t>
        </is>
      </c>
      <c r="L8" s="6">
        <f>IF(K8="Yes",0.23,0)</f>
        <v/>
      </c>
      <c r="M8" s="37">
        <f>J8*L8</f>
        <v/>
      </c>
      <c r="N8" s="37">
        <f>J8+M8</f>
        <v/>
      </c>
      <c r="O8" s="2" t="inlineStr">
        <is>
          <t>No</t>
        </is>
      </c>
      <c r="P8" s="4" t="inlineStr">
        <is>
          <t>Pending confirmation</t>
        </is>
      </c>
    </row>
    <row r="9">
      <c r="A9" s="7" t="n">
        <v>8</v>
      </c>
      <c r="B9" s="7" t="inlineStr">
        <is>
          <t>June 2026</t>
        </is>
      </c>
      <c r="C9" s="38" t="n">
        <v>46189</v>
      </c>
      <c r="D9" s="9" t="inlineStr">
        <is>
          <t>Oisín Doyle</t>
        </is>
      </c>
      <c r="E9" s="7" t="inlineStr">
        <is>
          <t>Drogheda</t>
        </is>
      </c>
      <c r="F9" s="9" t="inlineStr">
        <is>
          <t>HSE Reimbursement</t>
        </is>
      </c>
      <c r="G9" s="7" t="inlineStr">
        <is>
          <t>GMS-2026-008</t>
        </is>
      </c>
      <c r="H9" s="39" t="n">
        <v>4750</v>
      </c>
      <c r="I9" s="39" t="n">
        <v>200</v>
      </c>
      <c r="J9" s="39">
        <f>H9-I9</f>
        <v/>
      </c>
      <c r="K9" s="7" t="inlineStr">
        <is>
          <t>Yes</t>
        </is>
      </c>
      <c r="L9" s="11">
        <f>IF(K9="Yes",0.23,0)</f>
        <v/>
      </c>
      <c r="M9" s="39">
        <f>J9*L9</f>
        <v/>
      </c>
      <c r="N9" s="39">
        <f>J9+M9</f>
        <v/>
      </c>
      <c r="O9" s="7" t="inlineStr">
        <is>
          <t>Yes</t>
        </is>
      </c>
      <c r="P9" s="9" t="inlineStr">
        <is>
          <t>PCRS direct transfer</t>
        </is>
      </c>
    </row>
    <row r="10">
      <c r="A10" s="2" t="n">
        <v>9</v>
      </c>
      <c r="B10" s="2" t="inlineStr">
        <is>
          <t>June 2026</t>
        </is>
      </c>
      <c r="C10" s="36" t="n">
        <v>46190</v>
      </c>
      <c r="D10" s="4" t="inlineStr">
        <is>
          <t>Róisín Fitzpatrick</t>
        </is>
      </c>
      <c r="E10" s="2" t="inlineStr">
        <is>
          <t>Dundalk</t>
        </is>
      </c>
      <c r="F10" s="4" t="inlineStr">
        <is>
          <t>Medical Card Payment</t>
        </is>
      </c>
      <c r="G10" s="2" t="inlineStr">
        <is>
          <t>GMS-2026-009</t>
        </is>
      </c>
      <c r="H10" s="37" t="n">
        <v>3600</v>
      </c>
      <c r="I10" s="37" t="n">
        <v>95</v>
      </c>
      <c r="J10" s="37">
        <f>H10-I10</f>
        <v/>
      </c>
      <c r="K10" s="2" t="inlineStr">
        <is>
          <t>No</t>
        </is>
      </c>
      <c r="L10" s="6">
        <f>IF(K10="Yes",0.23,0)</f>
        <v/>
      </c>
      <c r="M10" s="37">
        <f>J10*L10</f>
        <v/>
      </c>
      <c r="N10" s="37">
        <f>J10+M10</f>
        <v/>
      </c>
      <c r="O10" s="2" t="inlineStr">
        <is>
          <t>No</t>
        </is>
      </c>
      <c r="P10" s="4" t="inlineStr">
        <is>
          <t>Under query with HSE</t>
        </is>
      </c>
    </row>
    <row r="11">
      <c r="A11" s="7" t="n">
        <v>10</v>
      </c>
      <c r="B11" s="7" t="inlineStr">
        <is>
          <t>June 2026</t>
        </is>
      </c>
      <c r="C11" s="38" t="n">
        <v>46192</v>
      </c>
      <c r="D11" s="9" t="inlineStr">
        <is>
          <t>Liam Kavanagh</t>
        </is>
      </c>
      <c r="E11" s="7" t="inlineStr">
        <is>
          <t>Wexford</t>
        </is>
      </c>
      <c r="F11" s="9" t="inlineStr">
        <is>
          <t>Practice Income Entry</t>
        </is>
      </c>
      <c r="G11" s="7" t="inlineStr">
        <is>
          <t>GMS-2026-010</t>
        </is>
      </c>
      <c r="H11" s="39" t="n">
        <v>2200</v>
      </c>
      <c r="I11" s="39" t="n">
        <v>175</v>
      </c>
      <c r="J11" s="39">
        <f>H11-I11</f>
        <v/>
      </c>
      <c r="K11" s="7" t="inlineStr">
        <is>
          <t>Yes</t>
        </is>
      </c>
      <c r="L11" s="11">
        <f>IF(K11="Yes",0.23,0)</f>
        <v/>
      </c>
      <c r="M11" s="39">
        <f>J11*L11</f>
        <v/>
      </c>
      <c r="N11" s="39">
        <f>J11+M11</f>
        <v/>
      </c>
      <c r="O11" s="7" t="inlineStr">
        <is>
          <t>Yes</t>
        </is>
      </c>
      <c r="P11" s="9" t="inlineStr">
        <is>
          <t>Final payment for period</t>
        </is>
      </c>
    </row>
    <row r="12" ht="22" customHeight="1">
      <c r="A12" s="12" t="n"/>
      <c r="B12" s="12" t="n"/>
      <c r="C12" s="12" t="n"/>
      <c r="D12" s="12" t="n"/>
      <c r="E12" s="12" t="n"/>
      <c r="F12" s="12" t="n"/>
      <c r="G12" s="13" t="inlineStr">
        <is>
          <t>TOTALS</t>
        </is>
      </c>
      <c r="H12" s="40">
        <f>SUM(H2:H11)</f>
        <v/>
      </c>
      <c r="I12" s="40">
        <f>SUM(I2:I11)</f>
        <v/>
      </c>
      <c r="J12" s="40">
        <f>SUM(J2:J11)</f>
        <v/>
      </c>
      <c r="K12" s="12" t="n"/>
      <c r="L12" s="12" t="n"/>
      <c r="M12" s="40">
        <f>SUM(M2:M11)</f>
        <v/>
      </c>
      <c r="N12" s="40">
        <f>SUM(N2:N11)</f>
        <v/>
      </c>
      <c r="O12" s="12" t="n"/>
      <c r="P12" s="12" t="n"/>
    </row>
  </sheetData>
  <conditionalFormatting sqref="J2:J11">
    <cfRule type="expression" priority="1" dxfId="0" stopIfTrue="0">
      <formula>J2&gt;0</formula>
    </cfRule>
    <cfRule type="expression" priority="2" dxfId="1" stopIfTrue="0">
      <formula>J2&lt;0</formula>
    </cfRule>
  </conditionalFormatting>
  <conditionalFormatting sqref="N2:N11">
    <cfRule type="expression" priority="3" dxfId="0" stopIfTrue="0">
      <formula>N2&gt;0</formula>
    </cfRule>
    <cfRule type="expression" priority="4" dxfId="1" stopIfTrue="0">
      <formula>N2&lt;0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5"/>
  <sheetViews>
    <sheetView workbookViewId="0">
      <pane ySplit="2" topLeftCell="A3" activePane="bottomLeft" state="frozen"/>
      <selection pane="bottomLeft" activeCell="A1" sqref="A1"/>
    </sheetView>
  </sheetViews>
  <sheetFormatPr baseColWidth="8" defaultRowHeight="15"/>
  <cols>
    <col width="30" customWidth="1" min="1" max="1"/>
    <col width="22" customWidth="1" min="2" max="2"/>
    <col width="18" customWidth="1" min="3" max="3"/>
    <col width="20" customWidth="1" min="4" max="4"/>
    <col width="18" customWidth="1" min="5" max="5"/>
  </cols>
  <sheetData>
    <row r="1" ht="36" customHeight="1">
      <c r="A1" s="15" t="inlineStr">
        <is>
          <t>GMS Medical Card Income — Summary Dashboard</t>
        </is>
      </c>
      <c r="B1" s="41" t="n"/>
      <c r="C1" s="41" t="n"/>
      <c r="D1" s="41" t="n"/>
      <c r="E1" s="42" t="n"/>
    </row>
    <row r="2">
      <c r="A2" s="16" t="inlineStr">
        <is>
          <t>Primary Care Reimbursement Service | Republic of Ireland | 2026</t>
        </is>
      </c>
      <c r="B2" s="41" t="n"/>
      <c r="C2" s="41" t="n"/>
      <c r="D2" s="41" t="n"/>
      <c r="E2" s="42" t="n"/>
    </row>
    <row r="3"/>
    <row r="4">
      <c r="A4" s="16" t="inlineStr">
        <is>
          <t>Financial Summary</t>
        </is>
      </c>
      <c r="B4" s="16" t="inlineStr">
        <is>
          <t>Amount (€)</t>
        </is>
      </c>
    </row>
    <row r="5">
      <c r="A5" s="17" t="inlineStr">
        <is>
          <t>Total Gross GMS Income</t>
        </is>
      </c>
      <c r="B5" s="43">
        <f>SUM(Income_Log!H:H)</f>
        <v/>
      </c>
    </row>
    <row r="6">
      <c r="A6" s="19" t="inlineStr">
        <is>
          <t>Total Deductible Costs</t>
        </is>
      </c>
      <c r="B6" s="44">
        <f>SUM(Income_Log!I:I)</f>
        <v/>
      </c>
    </row>
    <row r="7">
      <c r="A7" s="17" t="inlineStr">
        <is>
          <t>Total Taxable Net Income</t>
        </is>
      </c>
      <c r="B7" s="43">
        <f>SUM(Income_Log!J:J)</f>
        <v/>
      </c>
    </row>
    <row r="8">
      <c r="A8" s="19" t="inlineStr">
        <is>
          <t>Total VAT Due</t>
        </is>
      </c>
      <c r="B8" s="44">
        <f>SUM(Income_Log!M:M)</f>
        <v/>
      </c>
    </row>
    <row r="9">
      <c r="A9" s="17" t="inlineStr">
        <is>
          <t>Total Net After VAT</t>
        </is>
      </c>
      <c r="B9" s="43">
        <f>SUM(Income_Log!N:N)</f>
        <v/>
      </c>
    </row>
    <row r="10">
      <c r="A10" s="19" t="inlineStr">
        <is>
          <t>Average Monthly Net Income</t>
        </is>
      </c>
      <c r="B10" s="44">
        <f>IFERROR(AVERAGE(Income_Log!J2:J11),0)</f>
        <v/>
      </c>
    </row>
    <row r="11">
      <c r="A11" s="17" t="inlineStr">
        <is>
          <t>Highest Monthly Net Income</t>
        </is>
      </c>
      <c r="B11" s="43">
        <f>IFERROR(MAX(Income_Log!J2:J11),0)</f>
        <v/>
      </c>
    </row>
    <row r="12">
      <c r="A12" s="19" t="inlineStr">
        <is>
          <t>Lowest Monthly Net Income</t>
        </is>
      </c>
      <c r="B12" s="44">
        <f>IFERROR(MIN(Income_Log!J2:J11),0)</f>
        <v/>
      </c>
    </row>
    <row r="13"/>
    <row r="14">
      <c r="A14" s="16" t="inlineStr">
        <is>
          <t>Entry Counts</t>
        </is>
      </c>
      <c r="B14" s="16" t="inlineStr">
        <is>
          <t>Count</t>
        </is>
      </c>
    </row>
    <row r="15">
      <c r="A15" s="17" t="inlineStr">
        <is>
          <t>Paid Entries (Received)</t>
        </is>
      </c>
      <c r="B15" s="7">
        <f>COUNTIF(Income_Log!O:O,"Yes")</f>
        <v/>
      </c>
    </row>
    <row r="16">
      <c r="A16" s="19" t="inlineStr">
        <is>
          <t>Unpaid Entries (Outstanding)</t>
        </is>
      </c>
      <c r="B16" s="2">
        <f>COUNTIF(Income_Log!O:O,"No")</f>
        <v/>
      </c>
    </row>
    <row r="17">
      <c r="A17" s="17" t="inlineStr">
        <is>
          <t>VAT Applied Entries</t>
        </is>
      </c>
      <c r="B17" s="7">
        <f>COUNTIF(Income_Log!K:K,"Yes")</f>
        <v/>
      </c>
    </row>
    <row r="18">
      <c r="A18" s="19" t="inlineStr">
        <is>
          <t>Total Entries</t>
        </is>
      </c>
      <c r="B18" s="2">
        <f>COUNTA(Income_Log!A2:A11)</f>
        <v/>
      </c>
    </row>
    <row r="19"/>
    <row r="20">
      <c r="A20" s="16" t="inlineStr">
        <is>
          <t>Practice Lookup</t>
        </is>
      </c>
    </row>
    <row r="21">
      <c r="A21" s="21" t="inlineStr">
        <is>
          <t>Enter Entry ID:</t>
        </is>
      </c>
      <c r="B21" s="22" t="n">
        <v>1</v>
      </c>
    </row>
    <row r="22">
      <c r="A22" s="23" t="inlineStr">
        <is>
          <t>GP/Practice Name</t>
        </is>
      </c>
      <c r="B22" s="4">
        <f>IFERROR(VLOOKUP($B$21,Income_Log!$A$2:$P$11,4,0),"")</f>
        <v/>
      </c>
    </row>
    <row r="23">
      <c r="A23" s="24" t="inlineStr">
        <is>
          <t>County/Location</t>
        </is>
      </c>
      <c r="B23" s="9">
        <f>IFERROR(VLOOKUP($B$21,Income_Log!$A$2:$P$11,5,0),"")</f>
        <v/>
      </c>
    </row>
    <row r="24">
      <c r="A24" s="23" t="inlineStr">
        <is>
          <t>Gross GMS Income (€)</t>
        </is>
      </c>
      <c r="B24" s="45">
        <f>IFERROR(VLOOKUP($B$21,Income_Log!$A$2:$P$11,8,0),"")</f>
        <v/>
      </c>
    </row>
    <row r="25">
      <c r="A25" s="24" t="inlineStr">
        <is>
          <t>Taxable Net Income (€)</t>
        </is>
      </c>
      <c r="B25" s="46">
        <f>IFERROR(VLOOKUP($B$21,Income_Log!$A$2:$P$11,10,0),"")</f>
        <v/>
      </c>
    </row>
    <row r="26">
      <c r="A26" s="23" t="inlineStr">
        <is>
          <t>Received?</t>
        </is>
      </c>
      <c r="B26" s="4">
        <f>IFERROR(VLOOKUP($B$21,Income_Log!$A$2:$P$11,15,0),"")</f>
        <v/>
      </c>
    </row>
    <row r="27"/>
    <row r="28"/>
    <row r="29"/>
    <row r="30">
      <c r="A30" s="16" t="inlineStr">
        <is>
          <t>Chart Data — Monthly Summary</t>
        </is>
      </c>
    </row>
    <row r="31">
      <c r="A31" s="27" t="inlineStr">
        <is>
          <t>GP/Practice</t>
        </is>
      </c>
      <c r="B31" s="27" t="inlineStr">
        <is>
          <t>Gross Income (€)</t>
        </is>
      </c>
      <c r="C31" s="27" t="inlineStr">
        <is>
          <t>Net Income (€)</t>
        </is>
      </c>
      <c r="D31" s="27" t="inlineStr">
        <is>
          <t>VAT Amount (€)</t>
        </is>
      </c>
    </row>
    <row r="32">
      <c r="A32" s="4" t="inlineStr">
        <is>
          <t>Aoife Murphy</t>
        </is>
      </c>
      <c r="B32" s="44" t="n">
        <v>4200</v>
      </c>
      <c r="C32" s="44" t="n">
        <v>4050</v>
      </c>
      <c r="D32" s="44" t="n">
        <v>931.5</v>
      </c>
    </row>
    <row r="33">
      <c r="A33" s="9" t="inlineStr">
        <is>
          <t>Seán Walsh</t>
        </is>
      </c>
      <c r="B33" s="43" t="n">
        <v>3800</v>
      </c>
      <c r="C33" s="43" t="n">
        <v>3580</v>
      </c>
      <c r="D33" s="43" t="n">
        <v>0</v>
      </c>
    </row>
    <row r="34">
      <c r="A34" s="4" t="inlineStr">
        <is>
          <t>Niamh O'Connor</t>
        </is>
      </c>
      <c r="B34" s="44" t="n">
        <v>5100</v>
      </c>
      <c r="C34" s="44" t="n">
        <v>5015</v>
      </c>
      <c r="D34" s="44" t="n">
        <v>1153.45</v>
      </c>
    </row>
    <row r="35">
      <c r="A35" s="9" t="inlineStr">
        <is>
          <t>Cian Byrne</t>
        </is>
      </c>
      <c r="B35" s="43" t="n">
        <v>2900</v>
      </c>
      <c r="C35" s="43" t="n">
        <v>2590</v>
      </c>
      <c r="D35" s="43" t="n">
        <v>0</v>
      </c>
    </row>
    <row r="36">
      <c r="A36" s="4" t="inlineStr">
        <is>
          <t>Saoirse Kelly</t>
        </is>
      </c>
      <c r="B36" s="44" t="n">
        <v>6400</v>
      </c>
      <c r="C36" s="44" t="n">
        <v>5950</v>
      </c>
      <c r="D36" s="44" t="n">
        <v>1368.5</v>
      </c>
    </row>
    <row r="37">
      <c r="A37" s="9" t="inlineStr">
        <is>
          <t>Conor Brennan</t>
        </is>
      </c>
      <c r="B37" s="43" t="n">
        <v>3100</v>
      </c>
      <c r="C37" s="43" t="n">
        <v>2970</v>
      </c>
      <c r="D37" s="43" t="n">
        <v>0</v>
      </c>
    </row>
    <row r="38">
      <c r="A38" s="4" t="inlineStr">
        <is>
          <t>Ciara Ryan</t>
        </is>
      </c>
      <c r="B38" s="44" t="n">
        <v>1250</v>
      </c>
      <c r="C38" s="44" t="n">
        <v>1190</v>
      </c>
      <c r="D38" s="44" t="n">
        <v>0</v>
      </c>
    </row>
    <row r="39">
      <c r="A39" s="9" t="inlineStr">
        <is>
          <t>Oisín Doyle</t>
        </is>
      </c>
      <c r="B39" s="43" t="n">
        <v>4750</v>
      </c>
      <c r="C39" s="43" t="n">
        <v>4550</v>
      </c>
      <c r="D39" s="43" t="n">
        <v>1046.5</v>
      </c>
    </row>
    <row r="40">
      <c r="A40" s="4" t="inlineStr">
        <is>
          <t>Róisín Fitzpatrick</t>
        </is>
      </c>
      <c r="B40" s="44" t="n">
        <v>3600</v>
      </c>
      <c r="C40" s="44" t="n">
        <v>3505</v>
      </c>
      <c r="D40" s="44" t="n">
        <v>0</v>
      </c>
    </row>
    <row r="41">
      <c r="A41" s="9" t="inlineStr">
        <is>
          <t>Liam Kavanagh</t>
        </is>
      </c>
      <c r="B41" s="43" t="n">
        <v>2200</v>
      </c>
      <c r="C41" s="43" t="n">
        <v>2025</v>
      </c>
      <c r="D41" s="43" t="n">
        <v>465.75</v>
      </c>
    </row>
    <row r="42"/>
    <row r="43">
      <c r="A43" s="28" t="inlineStr">
        <is>
          <t>Status</t>
        </is>
      </c>
      <c r="B43" s="28" t="inlineStr">
        <is>
          <t>Count</t>
        </is>
      </c>
    </row>
    <row r="44">
      <c r="A44" s="29" t="inlineStr">
        <is>
          <t>Paid Entries</t>
        </is>
      </c>
      <c r="B44" s="29">
        <f>COUNTIF(Income_Log!O2:O11,"Yes")</f>
        <v/>
      </c>
    </row>
    <row r="45">
      <c r="A45" s="29" t="inlineStr">
        <is>
          <t>Unpaid Entries</t>
        </is>
      </c>
      <c r="B45" s="29">
        <f>COUNTIF(Income_Log!O2:O11,"No")</f>
        <v/>
      </c>
    </row>
  </sheetData>
  <mergeCells count="2">
    <mergeCell ref="A1:E1"/>
    <mergeCell ref="A2:E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14" customWidth="1" min="1" max="1"/>
    <col width="80" customWidth="1" min="2" max="2"/>
  </cols>
  <sheetData>
    <row r="1" ht="36" customHeight="1">
      <c r="A1" s="15" t="inlineStr">
        <is>
          <t>GMS Medical Card Income Tracker — User Guide</t>
        </is>
      </c>
      <c r="B1" s="42" t="n"/>
    </row>
    <row r="2">
      <c r="A2" s="16" t="inlineStr">
        <is>
          <t>Republic of Ireland | Primary Care Reimbursement Service | 2026</t>
        </is>
      </c>
      <c r="B2" s="42" t="n"/>
    </row>
    <row r="3" ht="30" customHeight="1">
      <c r="A3" s="30" t="inlineStr">
        <is>
          <t>SECTION</t>
        </is>
      </c>
      <c r="B3" s="31" t="inlineStr">
        <is>
          <t>GUIDANCE</t>
        </is>
      </c>
    </row>
    <row r="4" ht="94" customHeight="1">
      <c r="A4" s="32" t="inlineStr">
        <is>
          <t>What This Workbook Tracks</t>
        </is>
      </c>
      <c r="B4" s="33" t="inlineStr">
        <is>
          <t>This workbook records monthly GMS (General Medical Services) medical card income received from the HSE Primary Care Reimbursement Service (PCRS). It tracks gross income, deductible practice/admin costs, VAT applicability, and net income after deductions for each GP or practice entry.</t>
        </is>
      </c>
    </row>
    <row r="5" ht="74" customHeight="1">
      <c r="A5" s="34" t="inlineStr">
        <is>
          <t>Sheet: Income_Log</t>
        </is>
      </c>
      <c r="B5" s="35" t="inlineStr">
        <is>
          <t>This is the main data entry sheet. Each row represents one payment or reimbursement entry. Enter your data in the yellow-highlighted (input) cells. Columns J, L, M, and N are calculated automatically — do not overwrite them.</t>
        </is>
      </c>
    </row>
    <row r="6" ht="204" customHeight="1">
      <c r="A6" s="32" t="inlineStr">
        <is>
          <t>Adding a New GMS Payment</t>
        </is>
      </c>
      <c r="B6" s="33" t="inlineStr">
        <is>
          <t>1. Enter the Entry ID in Column A (sequential number).
2. Enter the Payment Month (e.g. 'January 2026') in Column B.
3. Enter the Payment Date in Column C (DD/MM/YYYY).
4. Enter the GP or Practice Name in Column D.
5. Enter the County or Location in Column E.
6. Select the GMS Scheme Type in Column F (e.g. Monthly GMS Payment, HSE Reimbursement).
7. Enter the Patient or Batch Reference in Column G.
8. Enter the Gross GMS Income in Column H (€).
9. Enter Deductible Admin/Practice Costs in Column I (€).
10. Mark Column K as 'Yes' or 'No' for VAT Applicable.
11. Mark Column O as 'Yes' once payment is received.</t>
        </is>
      </c>
    </row>
    <row r="7" ht="68" customHeight="1">
      <c r="A7" s="34" t="inlineStr">
        <is>
          <t>Column J — Taxable Net Income</t>
        </is>
      </c>
      <c r="B7" s="35" t="inlineStr">
        <is>
          <t>Automatically calculated as: Gross GMS Income (H) minus Deductible Costs (I). This represents the taxable net income before VAT. Positive values appear in green; negative values appear in red as an alert.</t>
        </is>
      </c>
    </row>
    <row r="8" ht="96" customHeight="1">
      <c r="A8" s="32" t="inlineStr">
        <is>
          <t>Column L — VAT Rate</t>
        </is>
      </c>
      <c r="B8" s="33" t="inlineStr">
        <is>
          <t>Automatically set to 23% if VAT Applicable (Column K) is 'Yes', or 0% if 'No'. Note: GMS medical card services to patients are generally VAT-exempt, but certain administrative or non-clinical services may attract VAT. Consult your tax adviser or Revenue.ie for your specific circumstances.</t>
        </is>
      </c>
    </row>
    <row r="9" ht="38" customHeight="1">
      <c r="A9" s="34" t="inlineStr">
        <is>
          <t>Column M — VAT Amount</t>
        </is>
      </c>
      <c r="B9" s="35" t="inlineStr">
        <is>
          <t>Calculated as: Taxable Net Income (J) multiplied by the VAT Rate (L). This is the VAT amount due where applicable.</t>
        </is>
      </c>
    </row>
    <row r="10" ht="36" customHeight="1">
      <c r="A10" s="32" t="inlineStr">
        <is>
          <t>Column N — Net After VAT</t>
        </is>
      </c>
      <c r="B10" s="33" t="inlineStr">
        <is>
          <t>Calculated as: Taxable Net Income (J) plus VAT Amount (M). This is the final net amount after VAT is applied.</t>
        </is>
      </c>
    </row>
    <row r="11" ht="58" customHeight="1">
      <c r="A11" s="34" t="inlineStr">
        <is>
          <t>Column O — Received?</t>
        </is>
      </c>
      <c r="B11" s="35" t="inlineStr">
        <is>
          <t>Enter 'Yes' when payment has been received from PCRS/HSE. Enter 'No' for outstanding or queried payments. The Summary Dashboard counts paid vs unpaid entries using this column.</t>
        </is>
      </c>
    </row>
    <row r="12" ht="108" customHeight="1">
      <c r="A12" s="32" t="inlineStr">
        <is>
          <t>Sheet: Summary_Dashboard</t>
        </is>
      </c>
      <c r="B12" s="33" t="inlineStr">
        <is>
          <t>Provides an automatic financial overview including: total gross income, total deductible costs, total taxable net income, total VAT due, average monthly net income, and counts of paid vs unpaid entries. Three charts are included: Gross vs Net Income (bar chart), Paid vs Unpaid (pie chart), and Monthly Net Trend (line chart).</t>
        </is>
      </c>
    </row>
    <row r="13" ht="62" customHeight="1">
      <c r="A13" s="34" t="inlineStr">
        <is>
          <t>Practice Lookup (Dashboard)</t>
        </is>
      </c>
      <c r="B13" s="35" t="inlineStr">
        <is>
          <t>Enter an Entry ID in the yellow input cell on the Summary Dashboard to look up the GP/Practice name, location, gross income, net income, and received status for that entry using VLOOKUP.</t>
        </is>
      </c>
    </row>
    <row r="14" ht="121" customHeight="1">
      <c r="A14" s="32" t="inlineStr">
        <is>
          <t>Important Disclaimer</t>
        </is>
      </c>
      <c r="B14" s="33" t="inlineStr">
        <is>
          <t>All figures in this workbook are for internal management and record-keeping purposes only. They must be reconciled with your official PCRS payment statements, practice accounts, and Revenue/HSE submissions. This workbook does not constitute a tax return or official financial statement. Always consult a qualified accountant or tax adviser for Revenue compliance.</t>
        </is>
      </c>
    </row>
    <row r="15" ht="99" customHeight="1">
      <c r="A15" s="34" t="inlineStr">
        <is>
          <t>VAT &amp; Tax Note</t>
        </is>
      </c>
      <c r="B15" s="35" t="inlineStr">
        <is>
          <t>GMS services provided by GPs to medical card holders are generally exempt from VAT under Irish tax law. However, other practice income streams may be subject to VAT. Irish VAT registration threshold is currently €37,500 for services. Refer to Revenue.ie and your accountant for up-to-date guidance.</t>
        </is>
      </c>
    </row>
    <row r="16" ht="42" customHeight="1">
      <c r="A16" s="32" t="inlineStr">
        <is>
          <t>Currency &amp; Date Format</t>
        </is>
      </c>
      <c r="B16" s="33" t="inlineStr">
        <is>
          <t>All monetary values are displayed in Euro (€) with two decimal places. All dates follow the Irish standard format: DD/MM/YYYY.</t>
        </is>
      </c>
    </row>
    <row r="17" ht="63" customHeight="1">
      <c r="A17" s="34" t="inlineStr">
        <is>
          <t>Contact / Support</t>
        </is>
      </c>
      <c r="B17" s="35" t="inlineStr">
        <is>
          <t>For queries about GMS payments, contact the HSE Primary Care Reimbursement Service (PCRS) at pcrs@hse.ie or visit hse.ie/pcrs. For tax queries, contact Revenue.ie or your practice accountant.</t>
        </is>
      </c>
    </row>
  </sheetData>
  <mergeCells count="2">
    <mergeCell ref="A1:B1"/>
    <mergeCell ref="A2:B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2026-06-19T01:54:26Z</dcterms:created>
  <dcterms:modified xmlns:dcterms="http://purl.org/dc/terms/" xmlns:xsi="http://www.w3.org/2001/XMLSchema-instance" xsi:type="dcterms:W3CDTF">2026-06-19T01:54:26Z</dcterms:modified>
</cp:coreProperties>
</file>