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yment Tracker" sheetId="1" state="visible" r:id="rId1"/>
    <sheet xmlns:r="http://schemas.openxmlformats.org/officeDocument/2006/relationships" name="Dashboard" sheetId="2" state="visible" r:id="rId2"/>
    <sheet xmlns:r="http://schemas.openxmlformats.org/officeDocument/2006/relationships" name="Lists &amp; Rates" sheetId="3" state="visible" r:id="rId3"/>
    <sheet xmlns:r="http://schemas.openxmlformats.org/officeDocument/2006/relationships" name="Instructions" sheetId="4" state="visible" r:id="rId4"/>
  </sheets>
  <definedNames>
    <definedName name="_xlnm._FilterDatabase" localSheetId="0" hidden="1">'Payment Tracker'!$A$2:$W$12</definedName>
  </definedNames>
  <calcPr calcId="124519" fullCalcOnLoad="1"/>
</workbook>
</file>

<file path=xl/styles.xml><?xml version="1.0" encoding="utf-8"?>
<styleSheet xmlns="http://schemas.openxmlformats.org/spreadsheetml/2006/main">
  <numFmts count="3">
    <numFmt numFmtId="164" formatCode="dd/mm/yyyy"/>
    <numFmt numFmtId="165" formatCode="€#,##0.00"/>
    <numFmt numFmtId="166" formatCode="0.0%"/>
  </numFmts>
  <fonts count="11">
    <font>
      <name val="Calibri"/>
      <family val="2"/>
      <color theme="1"/>
      <sz val="11"/>
      <scheme val="minor"/>
    </font>
    <font>
      <b val="1"/>
      <color rgb="001E293B"/>
      <sz val="15"/>
    </font>
    <font>
      <b val="1"/>
      <color rgb="00FFFFFF"/>
      <sz val="11"/>
    </font>
    <font>
      <b val="1"/>
      <color rgb="00B45309"/>
    </font>
    <font>
      <b val="1"/>
      <color rgb="00C8102E"/>
      <sz val="13"/>
    </font>
    <font>
      <b val="1"/>
      <color rgb="001E293B"/>
    </font>
    <font>
      <b val="1"/>
      <color rgb="0015803D"/>
    </font>
    <font>
      <b val="1"/>
      <color rgb="00DC2626"/>
    </font>
    <font>
      <b val="1"/>
      <color rgb="00C8102E"/>
    </font>
    <font>
      <i val="1"/>
      <color rgb="001E293B"/>
    </font>
    <font>
      <i val="1"/>
      <sz val="9"/>
    </font>
  </fonts>
  <fills count="6">
    <fill>
      <patternFill/>
    </fill>
    <fill>
      <patternFill patternType="gray125"/>
    </fill>
    <fill>
      <patternFill patternType="solid">
        <fgColor rgb="001E293B"/>
      </patternFill>
    </fill>
    <fill>
      <patternFill patternType="solid">
        <fgColor rgb="00F8FAFC"/>
      </patternFill>
    </fill>
    <fill>
      <patternFill patternType="solid">
        <fgColor rgb="00FFFBEB"/>
      </patternFill>
    </fill>
    <fill>
      <patternFill patternType="solid">
        <fgColor rgb="00FFFF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7">
    <xf numFmtId="0" fontId="0" fillId="0" borderId="0" pivotButton="0" quotePrefix="0" xfId="0"/>
    <xf numFmtId="0" fontId="1" fillId="0" borderId="0" applyAlignment="1" pivotButton="0" quotePrefix="0" xfId="0">
      <alignment horizontal="left" vertical="center" wrapText="1"/>
    </xf>
    <xf numFmtId="0" fontId="2" fillId="2" borderId="1" applyAlignment="1" pivotButton="0" quotePrefix="0" xfId="0">
      <alignment horizontal="center" vertical="center" wrapText="1"/>
    </xf>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164" fontId="0" fillId="3" borderId="1" applyAlignment="1" pivotButton="0" quotePrefix="0" xfId="0">
      <alignment horizontal="center" vertical="center" wrapText="1"/>
    </xf>
    <xf numFmtId="2" fontId="0" fillId="4" borderId="1" applyAlignment="1" pivotButton="0" quotePrefix="0" xfId="0">
      <alignment horizontal="center" vertical="center" wrapText="1"/>
    </xf>
    <xf numFmtId="165" fontId="0" fillId="3" borderId="1" applyAlignment="1" pivotButton="0" quotePrefix="0" xfId="0">
      <alignment horizontal="center" vertical="center" wrapText="1"/>
    </xf>
    <xf numFmtId="165" fontId="0" fillId="4"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164" fontId="0" fillId="0" borderId="1" applyAlignment="1" pivotButton="0" quotePrefix="0" xfId="0">
      <alignment horizontal="center" vertical="center" wrapText="1"/>
    </xf>
    <xf numFmtId="165" fontId="0" fillId="0" borderId="1" applyAlignment="1" pivotButton="0" quotePrefix="0" xfId="0">
      <alignment horizontal="center" vertical="center" wrapText="1"/>
    </xf>
    <xf numFmtId="166" fontId="0"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1" fillId="0" borderId="0" pivotButton="0" quotePrefix="0" xfId="0"/>
    <xf numFmtId="0" fontId="4" fillId="0" borderId="0" pivotButton="0" quotePrefix="0" xfId="0"/>
    <xf numFmtId="0" fontId="5" fillId="3" borderId="1" pivotButton="0" quotePrefix="0" xfId="0"/>
    <xf numFmtId="165" fontId="0" fillId="0" borderId="1" applyAlignment="1" pivotButton="0" quotePrefix="0" xfId="0">
      <alignment horizontal="right" vertical="center"/>
    </xf>
    <xf numFmtId="0" fontId="5" fillId="5" borderId="1" pivotButton="0" quotePrefix="0" xfId="0"/>
    <xf numFmtId="165" fontId="6" fillId="0" borderId="1" applyAlignment="1" pivotButton="0" quotePrefix="0" xfId="0">
      <alignment horizontal="right" vertical="center"/>
    </xf>
    <xf numFmtId="0" fontId="0" fillId="0" borderId="1" pivotButton="0" quotePrefix="0" xfId="0"/>
    <xf numFmtId="165" fontId="7" fillId="0" borderId="1" applyAlignment="1" pivotButton="0" quotePrefix="0" xfId="0">
      <alignment horizontal="right" vertical="center"/>
    </xf>
    <xf numFmtId="166" fontId="0" fillId="0" borderId="1" applyAlignment="1" pivotButton="0" quotePrefix="0" xfId="0">
      <alignment horizontal="right" vertical="center"/>
    </xf>
    <xf numFmtId="1" fontId="0" fillId="0" borderId="1" applyAlignment="1" pivotButton="0" quotePrefix="0" xfId="0">
      <alignment horizontal="right" vertical="center"/>
    </xf>
    <xf numFmtId="0" fontId="2" fillId="2" borderId="1" pivotButton="0" quotePrefix="0" xfId="0"/>
    <xf numFmtId="165" fontId="0" fillId="0" borderId="1" pivotButton="0" quotePrefix="0" xfId="0"/>
    <xf numFmtId="0" fontId="8" fillId="0" borderId="0" applyAlignment="1" pivotButton="0" quotePrefix="0" xfId="0">
      <alignment vertical="top" wrapText="1"/>
    </xf>
    <xf numFmtId="0" fontId="9" fillId="0" borderId="0" pivotButton="0" quotePrefix="0" xfId="0"/>
    <xf numFmtId="0" fontId="10" fillId="0" borderId="0" pivotButton="0" quotePrefix="0" xfId="0"/>
    <xf numFmtId="0" fontId="0" fillId="3" borderId="1" pivotButton="0" quotePrefix="0" xfId="0"/>
    <xf numFmtId="165" fontId="0" fillId="4" borderId="1" pivotButton="0" quotePrefix="0" xfId="0"/>
    <xf numFmtId="0" fontId="0" fillId="0" borderId="0" applyAlignment="1" pivotButton="0" quotePrefix="0" xfId="0">
      <alignment vertical="top" wrapText="1"/>
    </xf>
    <xf numFmtId="164"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5" fontId="0" fillId="4" borderId="1" applyAlignment="1" pivotButton="0" quotePrefix="0" xfId="0">
      <alignment horizontal="center" vertical="center" wrapText="1"/>
    </xf>
    <xf numFmtId="166" fontId="0" fillId="3" borderId="1" applyAlignment="1" pivotButton="0" quotePrefix="0" xfId="0">
      <alignment horizontal="center" vertical="center" wrapText="1"/>
    </xf>
    <xf numFmtId="164" fontId="0" fillId="0" borderId="1" applyAlignment="1" pivotButton="0" quotePrefix="0" xfId="0">
      <alignment horizontal="center" vertical="center" wrapText="1"/>
    </xf>
    <xf numFmtId="165" fontId="0" fillId="0" borderId="1" applyAlignment="1" pivotButton="0" quotePrefix="0" xfId="0">
      <alignment horizontal="center" vertical="center" wrapText="1"/>
    </xf>
    <xf numFmtId="166" fontId="0" fillId="0" borderId="1" applyAlignment="1" pivotButton="0" quotePrefix="0" xfId="0">
      <alignment horizontal="center" vertical="center" wrapText="1"/>
    </xf>
    <xf numFmtId="165" fontId="0" fillId="0" borderId="1" applyAlignment="1" pivotButton="0" quotePrefix="0" xfId="0">
      <alignment horizontal="right" vertical="center"/>
    </xf>
    <xf numFmtId="165" fontId="6" fillId="0" borderId="1" applyAlignment="1" pivotButton="0" quotePrefix="0" xfId="0">
      <alignment horizontal="right" vertical="center"/>
    </xf>
    <xf numFmtId="165" fontId="7" fillId="0" borderId="1" applyAlignment="1" pivotButton="0" quotePrefix="0" xfId="0">
      <alignment horizontal="right" vertical="center"/>
    </xf>
    <xf numFmtId="166" fontId="0" fillId="0" borderId="1" applyAlignment="1" pivotButton="0" quotePrefix="0" xfId="0">
      <alignment horizontal="right" vertical="center"/>
    </xf>
    <xf numFmtId="165" fontId="0" fillId="0" borderId="1" pivotButton="0" quotePrefix="0" xfId="0"/>
    <xf numFmtId="165" fontId="0" fillId="4" borderId="1" pivotButton="0" quotePrefix="0" xfId="0"/>
  </cellXfs>
  <cellStyles count="1">
    <cellStyle name="Normal" xfId="0" builtinId="0" hidden="0"/>
  </cellStyles>
  <dxfs count="3">
    <dxf>
      <font>
        <b val="1"/>
        <color rgb="0015803D"/>
      </font>
      <fill>
        <patternFill patternType="solid">
          <fgColor rgb="00DCFCE7"/>
        </patternFill>
      </fill>
    </dxf>
    <dxf>
      <font>
        <b val="1"/>
        <color rgb="00B45309"/>
      </font>
      <fill>
        <patternFill patternType="solid">
          <fgColor rgb="00FEF3C7"/>
        </patternFill>
      </fill>
    </dxf>
    <dxf>
      <font>
        <b val="1"/>
        <color rgb="00DC2626"/>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Expected vs Paid Payments by County (€)</a:t>
            </a:r>
          </a:p>
        </rich>
      </tx>
    </title>
    <plotArea>
      <barChart>
        <barDir val="col"/>
        <grouping val="clustered"/>
        <ser>
          <idx val="0"/>
          <order val="0"/>
          <tx>
            <strRef>
              <f>'Dashboard'!B13</f>
            </strRef>
          </tx>
          <spPr>
            <a:solidFill xmlns:a="http://schemas.openxmlformats.org/drawingml/2006/main">
              <a:srgbClr val="22C55E"/>
            </a:solidFill>
            <a:ln xmlns:a="http://schemas.openxmlformats.org/drawingml/2006/main">
              <a:prstDash val="solid"/>
            </a:ln>
          </spPr>
          <cat>
            <numRef>
              <f>'Dashboard'!$A$14:$A$23</f>
            </numRef>
          </cat>
          <val>
            <numRef>
              <f>'Dashboard'!$B$14:$B$23</f>
            </numRef>
          </val>
        </ser>
        <ser>
          <idx val="1"/>
          <order val="1"/>
          <tx>
            <strRef>
              <f>'Dashboard'!C13</f>
            </strRef>
          </tx>
          <spPr>
            <a:solidFill xmlns:a="http://schemas.openxmlformats.org/drawingml/2006/main">
              <a:srgbClr val="C8102E"/>
            </a:solidFill>
            <a:ln xmlns:a="http://schemas.openxmlformats.org/drawingml/2006/main">
              <a:prstDash val="solid"/>
            </a:ln>
          </spPr>
          <cat>
            <numRef>
              <f>'Dashboard'!$A$14:$A$23</f>
            </numRef>
          </cat>
          <val>
            <numRef>
              <f>'Dashboard'!$C$14:$C$23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Payment Records by Status</a:t>
            </a:r>
          </a:p>
        </rich>
      </tx>
    </title>
    <plotArea>
      <doughnutChart>
        <varyColors val="1"/>
        <ser>
          <idx val="0"/>
          <order val="0"/>
          <tx>
            <strRef>
              <f>'Dashboard'!E4</f>
            </strRef>
          </tx>
          <spPr>
            <a:ln xmlns:a="http://schemas.openxmlformats.org/drawingml/2006/main">
              <a:prstDash val="solid"/>
            </a:ln>
          </spPr>
          <dPt>
            <idx val="0"/>
            <spPr>
              <a:solidFill xmlns:a="http://schemas.openxmlformats.org/drawingml/2006/main">
                <a:srgbClr val="22C55E"/>
              </a:solidFill>
              <a:ln xmlns:a="http://schemas.openxmlformats.org/drawingml/2006/main">
                <a:prstDash val="solid"/>
              </a:ln>
            </spPr>
          </dPt>
          <dPt>
            <idx val="1"/>
            <spPr>
              <a:solidFill xmlns:a="http://schemas.openxmlformats.org/drawingml/2006/main">
                <a:srgbClr val="F59E0B"/>
              </a:solidFill>
              <a:ln xmlns:a="http://schemas.openxmlformats.org/drawingml/2006/main">
                <a:prstDash val="solid"/>
              </a:ln>
            </spPr>
          </dPt>
          <dPt>
            <idx val="2"/>
            <spPr>
              <a:solidFill xmlns:a="http://schemas.openxmlformats.org/drawingml/2006/main">
                <a:srgbClr val="C8102E"/>
              </a:solidFill>
              <a:ln xmlns:a="http://schemas.openxmlformats.org/drawingml/2006/main">
                <a:prstDash val="solid"/>
              </a:ln>
            </spPr>
          </dPt>
          <dPt>
            <idx val="3"/>
            <spPr>
              <a:solidFill xmlns:a="http://schemas.openxmlformats.org/drawingml/2006/main">
                <a:srgbClr val="B45309"/>
              </a:solidFill>
              <a:ln xmlns:a="http://schemas.openxmlformats.org/drawingml/2006/main">
                <a:prstDash val="solid"/>
              </a:ln>
            </spPr>
          </dPt>
          <cat>
            <numRef>
              <f>'Dashboard'!$D$5:$D$8</f>
            </numRef>
          </cat>
          <val>
            <numRef>
              <f>'Dashboard'!$E$5:$E$8</f>
            </numRef>
          </val>
        </ser>
        <dLbls>
          <showVal val="1"/>
        </dLbls>
        <firstSliceAng val="0"/>
        <holeSize val="10"/>
      </doughnut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Net Payment by GLAS Action (€)</a:t>
            </a:r>
          </a:p>
        </rich>
      </tx>
    </title>
    <plotArea>
      <barChart>
        <barDir val="bar"/>
        <grouping val="clustered"/>
        <ser>
          <idx val="0"/>
          <order val="0"/>
          <tx>
            <strRef>
              <f>'Dashboard'!F13</f>
            </strRef>
          </tx>
          <spPr>
            <a:solidFill xmlns:a="http://schemas.openxmlformats.org/drawingml/2006/main">
              <a:srgbClr val="22C55E"/>
            </a:solidFill>
            <a:ln xmlns:a="http://schemas.openxmlformats.org/drawingml/2006/main">
              <a:prstDash val="solid"/>
            </a:ln>
          </spPr>
          <cat>
            <numRef>
              <f>'Dashboard'!$E$14:$E$21</f>
            </numRef>
          </cat>
          <val>
            <numRef>
              <f>'Dashboard'!$F$14:$F$21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25</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25</row>
      <rowOff>0</rowOff>
    </from>
    <ext cx="432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44</row>
      <rowOff>0</rowOff>
    </from>
    <ext cx="504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W12"/>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20" customWidth="1" min="3" max="3"/>
    <col width="11" customWidth="1" min="4" max="4"/>
    <col width="13" customWidth="1" min="5" max="5"/>
    <col width="16" customWidth="1" min="6" max="6"/>
    <col width="16" customWidth="1" min="7" max="7"/>
    <col width="24" customWidth="1" min="8" max="8"/>
    <col width="10" customWidth="1" min="9" max="9"/>
    <col width="14" customWidth="1" min="10" max="10"/>
    <col width="14" customWidth="1" min="11" max="11"/>
    <col width="12" customWidth="1" min="12" max="12"/>
    <col width="14" customWidth="1" min="13" max="13"/>
    <col width="15" customWidth="1" min="14" max="14"/>
    <col width="14" customWidth="1" min="15" max="15"/>
    <col width="15" customWidth="1" min="16" max="16"/>
    <col width="14" customWidth="1" min="17" max="17"/>
    <col width="16" customWidth="1" min="18" max="18"/>
    <col width="13" customWidth="1" min="19" max="19"/>
    <col width="14" customWidth="1" min="20" max="20"/>
    <col width="14" customWidth="1" min="21" max="21"/>
    <col width="14" customWidth="1" min="22" max="22"/>
    <col width="42" customWidth="1" min="23" max="23"/>
  </cols>
  <sheetData>
    <row r="1">
      <c r="A1" s="1" t="inlineStr">
        <is>
          <t>GLAS Agri-Environment Payment Tracker — Ireland (2026 Legacy Records)</t>
        </is>
      </c>
    </row>
    <row r="2">
      <c r="A2" s="2" t="inlineStr">
        <is>
          <t>Record ID</t>
        </is>
      </c>
      <c r="B2" s="2" t="inlineStr">
        <is>
          <t>Farmer Name</t>
        </is>
      </c>
      <c r="C2" s="2" t="inlineStr">
        <is>
          <t>Farm Name</t>
        </is>
      </c>
      <c r="D2" s="2" t="inlineStr">
        <is>
          <t>County</t>
        </is>
      </c>
      <c r="E2" s="2" t="inlineStr">
        <is>
          <t>Enterprise Type</t>
        </is>
      </c>
      <c r="F2" s="2" t="inlineStr">
        <is>
          <t>Scheme / Measure</t>
        </is>
      </c>
      <c r="G2" s="2" t="inlineStr">
        <is>
          <t>GLAS Plan Reference</t>
        </is>
      </c>
      <c r="H2" s="2" t="inlineStr">
        <is>
          <t>Action / Option</t>
        </is>
      </c>
      <c r="I2" s="2" t="inlineStr">
        <is>
          <t>Claim Year</t>
        </is>
      </c>
      <c r="J2" s="2" t="inlineStr">
        <is>
          <t>Submission Date</t>
        </is>
      </c>
      <c r="K2" s="2" t="inlineStr">
        <is>
          <t>Expected Payment Date</t>
        </is>
      </c>
      <c r="L2" s="2" t="inlineStr">
        <is>
          <t>Eligible Area (ha)</t>
        </is>
      </c>
      <c r="M2" s="2" t="inlineStr">
        <is>
          <t>Agreed Rate (€ / ha)</t>
        </is>
      </c>
      <c r="N2" s="2" t="inlineStr">
        <is>
          <t>Expected Payment (€)</t>
        </is>
      </c>
      <c r="O2" s="2" t="inlineStr">
        <is>
          <t>Amount Paid (€)</t>
        </is>
      </c>
      <c r="P2" s="2" t="inlineStr">
        <is>
          <t>Recoupment / Adjustment (€)</t>
        </is>
      </c>
      <c r="Q2" s="2" t="inlineStr">
        <is>
          <t>Net Payment (€)</t>
        </is>
      </c>
      <c r="R2" s="2" t="inlineStr">
        <is>
          <t>Payment Status</t>
        </is>
      </c>
      <c r="S2" s="2" t="inlineStr">
        <is>
          <t>Inspection Required</t>
        </is>
      </c>
      <c r="T2" s="2" t="inlineStr">
        <is>
          <t>Inspection Date</t>
        </is>
      </c>
      <c r="U2" s="2" t="inlineStr">
        <is>
          <t>Outstanding (€)</t>
        </is>
      </c>
      <c r="V2" s="2" t="inlineStr">
        <is>
          <t>Payment Completion (%)</t>
        </is>
      </c>
      <c r="W2" s="2" t="inlineStr">
        <is>
          <t>Notes</t>
        </is>
      </c>
    </row>
    <row r="3">
      <c r="A3" s="3" t="inlineStr">
        <is>
          <t>REC-2026-001</t>
        </is>
      </c>
      <c r="B3" s="4" t="inlineStr">
        <is>
          <t>Aoife Murphy</t>
        </is>
      </c>
      <c r="C3" s="4" t="inlineStr">
        <is>
          <t>Greenfield Farm</t>
        </is>
      </c>
      <c r="D3" s="3" t="inlineStr">
        <is>
          <t>Cork</t>
        </is>
      </c>
      <c r="E3" s="3" t="inlineStr">
        <is>
          <t>Dairy</t>
        </is>
      </c>
      <c r="F3" s="3" t="inlineStr">
        <is>
          <t>GLAS 1 (Legacy)</t>
        </is>
      </c>
      <c r="G3" s="3" t="inlineStr">
        <is>
          <t>GLAS-COR-4471</t>
        </is>
      </c>
      <c r="H3" s="4" t="inlineStr">
        <is>
          <t>Low-input permanent pasture</t>
        </is>
      </c>
      <c r="I3" s="3" t="n">
        <v>2026</v>
      </c>
      <c r="J3" s="34" t="n">
        <v>46042</v>
      </c>
      <c r="K3" s="34" t="n">
        <v>46188</v>
      </c>
      <c r="L3" s="6" t="n">
        <v>12.4</v>
      </c>
      <c r="M3" s="35">
        <f>VLOOKUP(H3,'Lists &amp; Rates'!$A$12:$B$19,2,FALSE)</f>
        <v/>
      </c>
      <c r="N3" s="35">
        <f>L3*M3</f>
        <v/>
      </c>
      <c r="O3" s="36" t="n">
        <v>1450</v>
      </c>
      <c r="P3" s="36" t="n">
        <v>0</v>
      </c>
      <c r="Q3" s="35">
        <f>O3-P3</f>
        <v/>
      </c>
      <c r="R3" s="3">
        <f>IF(O3=0,"Awaiting payment",IF(O3&lt;N3,"Part-paid","Paid"))</f>
        <v/>
      </c>
      <c r="S3" s="3" t="inlineStr"/>
      <c r="T3" s="34" t="n"/>
      <c r="U3" s="35">
        <f>MAX(N3-Q3,0)</f>
        <v/>
      </c>
      <c r="V3" s="37">
        <f>IF(N3=0,0,Q3/N3)</f>
        <v/>
      </c>
      <c r="W3" s="4" t="inlineStr">
        <is>
          <t>Awaiting rate confirmation from DAFM portal.</t>
        </is>
      </c>
    </row>
    <row r="4">
      <c r="A4" s="10" t="inlineStr">
        <is>
          <t>REC-2026-002</t>
        </is>
      </c>
      <c r="B4" s="11" t="inlineStr">
        <is>
          <t>Seán O'Brien</t>
        </is>
      </c>
      <c r="C4" s="11" t="inlineStr">
        <is>
          <t>Clifden View Farm</t>
        </is>
      </c>
      <c r="D4" s="10" t="inlineStr">
        <is>
          <t>Galway</t>
        </is>
      </c>
      <c r="E4" s="10" t="inlineStr">
        <is>
          <t>Sheep</t>
        </is>
      </c>
      <c r="F4" s="10" t="inlineStr">
        <is>
          <t>GLAS 2 (Legacy)</t>
        </is>
      </c>
      <c r="G4" s="10" t="inlineStr">
        <is>
          <t>GLAS-GAL-2385</t>
        </is>
      </c>
      <c r="H4" s="11" t="inlineStr">
        <is>
          <t>Commonage support</t>
        </is>
      </c>
      <c r="I4" s="10" t="n">
        <v>2026</v>
      </c>
      <c r="J4" s="38" t="n">
        <v>46058</v>
      </c>
      <c r="K4" s="38" t="n">
        <v>46204</v>
      </c>
      <c r="L4" s="6" t="n">
        <v>28.6</v>
      </c>
      <c r="M4" s="39">
        <f>VLOOKUP(H4,'Lists &amp; Rates'!$A$12:$B$19,2,FALSE)</f>
        <v/>
      </c>
      <c r="N4" s="39">
        <f>L4*M4</f>
        <v/>
      </c>
      <c r="O4" s="36" t="n">
        <v>2288</v>
      </c>
      <c r="P4" s="36" t="n">
        <v>0</v>
      </c>
      <c r="Q4" s="39">
        <f>O4-P4</f>
        <v/>
      </c>
      <c r="R4" s="10">
        <f>IF(O4=0,"Awaiting payment",IF(O4&lt;N4,"Part-paid","Paid"))</f>
        <v/>
      </c>
      <c r="S4" s="10" t="inlineStr">
        <is>
          <t>Yes</t>
        </is>
      </c>
      <c r="T4" s="38" t="n">
        <v>46154</v>
      </c>
      <c r="U4" s="39">
        <f>MAX(N4-Q4,0)</f>
        <v/>
      </c>
      <c r="V4" s="40">
        <f>IF(N4=0,0,Q4/N4)</f>
        <v/>
      </c>
      <c r="W4" s="11" t="inlineStr">
        <is>
          <t>Commonage inspection completed; report pending.</t>
        </is>
      </c>
    </row>
    <row r="5">
      <c r="A5" s="3" t="inlineStr">
        <is>
          <t>REC-2026-003</t>
        </is>
      </c>
      <c r="B5" s="4" t="inlineStr">
        <is>
          <t>Niamh Kelly</t>
        </is>
      </c>
      <c r="C5" s="4" t="inlineStr">
        <is>
          <t>Riverside Meadows</t>
        </is>
      </c>
      <c r="D5" s="3" t="inlineStr">
        <is>
          <t>Limerick</t>
        </is>
      </c>
      <c r="E5" s="3" t="inlineStr">
        <is>
          <t>Tillage</t>
        </is>
      </c>
      <c r="F5" s="3" t="inlineStr">
        <is>
          <t>GLAS 1 (Legacy)</t>
        </is>
      </c>
      <c r="G5" s="3" t="inlineStr">
        <is>
          <t>GLAS-LIM-1192</t>
        </is>
      </c>
      <c r="H5" s="4" t="inlineStr">
        <is>
          <t>Winter stubble</t>
        </is>
      </c>
      <c r="I5" s="3" t="n">
        <v>2026</v>
      </c>
      <c r="J5" s="34" t="n">
        <v>46052</v>
      </c>
      <c r="K5" s="34" t="n">
        <v>46203</v>
      </c>
      <c r="L5" s="6" t="n">
        <v>9.800000000000001</v>
      </c>
      <c r="M5" s="35">
        <f>VLOOKUP(H5,'Lists &amp; Rates'!$A$12:$B$19,2,FALSE)</f>
        <v/>
      </c>
      <c r="N5" s="35">
        <f>L5*M5</f>
        <v/>
      </c>
      <c r="O5" s="36" t="n">
        <v>1176</v>
      </c>
      <c r="P5" s="36" t="n">
        <v>0</v>
      </c>
      <c r="Q5" s="35">
        <f>O5-P5</f>
        <v/>
      </c>
      <c r="R5" s="3">
        <f>IF(O5=0,"Awaiting payment",IF(O5&lt;N5,"Part-paid","Paid"))</f>
        <v/>
      </c>
      <c r="S5" s="3" t="inlineStr"/>
      <c r="T5" s="34" t="n"/>
      <c r="U5" s="35">
        <f>MAX(N5-Q5,0)</f>
        <v/>
      </c>
      <c r="V5" s="37">
        <f>IF(N5=0,0,Q5/N5)</f>
        <v/>
      </c>
      <c r="W5" s="4" t="inlineStr">
        <is>
          <t>Stubble retained until 15 March as required.</t>
        </is>
      </c>
    </row>
    <row r="6">
      <c r="A6" s="10" t="inlineStr">
        <is>
          <t>REC-2026-004</t>
        </is>
      </c>
      <c r="B6" s="11" t="inlineStr">
        <is>
          <t>Cian Walsh</t>
        </is>
      </c>
      <c r="C6" s="11" t="inlineStr">
        <is>
          <t>Suir Valley Farm</t>
        </is>
      </c>
      <c r="D6" s="10" t="inlineStr">
        <is>
          <t>Waterford</t>
        </is>
      </c>
      <c r="E6" s="10" t="inlineStr">
        <is>
          <t>Mixed</t>
        </is>
      </c>
      <c r="F6" s="10" t="inlineStr">
        <is>
          <t>GLAS 3 (Legacy)</t>
        </is>
      </c>
      <c r="G6" s="10" t="inlineStr">
        <is>
          <t>GLAS-WAT-5560</t>
        </is>
      </c>
      <c r="H6" s="11" t="inlineStr">
        <is>
          <t>Riparian margin</t>
        </is>
      </c>
      <c r="I6" s="10" t="n">
        <v>2026</v>
      </c>
      <c r="J6" s="38" t="n">
        <v>46091</v>
      </c>
      <c r="K6" s="38" t="n">
        <v>46249</v>
      </c>
      <c r="L6" s="6" t="n">
        <v>4.2</v>
      </c>
      <c r="M6" s="39">
        <f>VLOOKUP(H6,'Lists &amp; Rates'!$A$12:$B$19,2,FALSE)</f>
        <v/>
      </c>
      <c r="N6" s="39">
        <f>L6*M6</f>
        <v/>
      </c>
      <c r="O6" s="36" t="n">
        <v>756</v>
      </c>
      <c r="P6" s="36" t="n">
        <v>40</v>
      </c>
      <c r="Q6" s="39">
        <f>O6-P6</f>
        <v/>
      </c>
      <c r="R6" s="10">
        <f>IF(O6=0,"Awaiting payment",IF(O6&lt;N6,"Part-paid","Paid"))</f>
        <v/>
      </c>
      <c r="S6" s="10" t="inlineStr"/>
      <c r="T6" s="38" t="n"/>
      <c r="U6" s="39">
        <f>MAX(N6-Q6,0)</f>
        <v/>
      </c>
      <c r="V6" s="40">
        <f>IF(N6=0,0,Q6/N6)</f>
        <v/>
      </c>
      <c r="W6" s="11" t="inlineStr">
        <is>
          <t>Recoupment applied after boundary amendment.</t>
        </is>
      </c>
    </row>
    <row r="7">
      <c r="A7" s="3" t="inlineStr">
        <is>
          <t>REC-2026-005</t>
        </is>
      </c>
      <c r="B7" s="4" t="inlineStr">
        <is>
          <t>Saoirse Byrne</t>
        </is>
      </c>
      <c r="C7" s="4" t="inlineStr">
        <is>
          <t>Barrow Meadow Farm</t>
        </is>
      </c>
      <c r="D7" s="3" t="inlineStr">
        <is>
          <t>Kilkenny</t>
        </is>
      </c>
      <c r="E7" s="3" t="inlineStr">
        <is>
          <t>Dairy</t>
        </is>
      </c>
      <c r="F7" s="3" t="inlineStr">
        <is>
          <t>GLAS 2 (Legacy)</t>
        </is>
      </c>
      <c r="G7" s="3" t="inlineStr">
        <is>
          <t>GLAS-KIL-3308</t>
        </is>
      </c>
      <c r="H7" s="4" t="inlineStr">
        <is>
          <t>Traditional hay meadow</t>
        </is>
      </c>
      <c r="I7" s="3" t="n">
        <v>2026</v>
      </c>
      <c r="J7" s="34" t="n">
        <v>46075</v>
      </c>
      <c r="K7" s="34" t="n">
        <v>46266</v>
      </c>
      <c r="L7" s="6" t="n">
        <v>6.5</v>
      </c>
      <c r="M7" s="35">
        <f>VLOOKUP(H7,'Lists &amp; Rates'!$A$12:$B$19,2,FALSE)</f>
        <v/>
      </c>
      <c r="N7" s="35">
        <f>L7*M7</f>
        <v/>
      </c>
      <c r="O7" s="36" t="n">
        <v>2047.5</v>
      </c>
      <c r="P7" s="36" t="n">
        <v>0</v>
      </c>
      <c r="Q7" s="35">
        <f>O7-P7</f>
        <v/>
      </c>
      <c r="R7" s="3">
        <f>IF(O7=0,"Awaiting payment",IF(O7&lt;N7,"Part-paid","Paid"))</f>
        <v/>
      </c>
      <c r="S7" s="3" t="inlineStr"/>
      <c r="T7" s="34" t="n"/>
      <c r="U7" s="35">
        <f>MAX(N7-Q7,0)</f>
        <v/>
      </c>
      <c r="V7" s="37">
        <f>IF(N7=0,0,Q7/N7)</f>
        <v/>
      </c>
      <c r="W7" s="4" t="inlineStr">
        <is>
          <t>Meadow cut date verified; full payment received.</t>
        </is>
      </c>
    </row>
    <row r="8">
      <c r="A8" s="10" t="inlineStr">
        <is>
          <t>REC-2026-006</t>
        </is>
      </c>
      <c r="B8" s="11" t="inlineStr">
        <is>
          <t>Conor Ryan</t>
        </is>
      </c>
      <c r="C8" s="11" t="inlineStr">
        <is>
          <t>Boyne Orchards</t>
        </is>
      </c>
      <c r="D8" s="10" t="inlineStr">
        <is>
          <t>Drogheda</t>
        </is>
      </c>
      <c r="E8" s="10" t="inlineStr">
        <is>
          <t>Tillage</t>
        </is>
      </c>
      <c r="F8" s="10" t="inlineStr">
        <is>
          <t>GLAS 1 (Legacy)</t>
        </is>
      </c>
      <c r="G8" s="10" t="inlineStr">
        <is>
          <t>GLAS-LOU-0917</t>
        </is>
      </c>
      <c r="H8" s="11" t="inlineStr">
        <is>
          <t>Species-rich grassland</t>
        </is>
      </c>
      <c r="I8" s="10" t="n">
        <v>2026</v>
      </c>
      <c r="J8" s="38" t="n">
        <v>46099</v>
      </c>
      <c r="K8" s="38" t="n">
        <v>46296</v>
      </c>
      <c r="L8" s="6" t="n">
        <v>7.9</v>
      </c>
      <c r="M8" s="39">
        <f>VLOOKUP(H8,'Lists &amp; Rates'!$A$12:$B$19,2,FALSE)</f>
        <v/>
      </c>
      <c r="N8" s="39">
        <f>L8*M8</f>
        <v/>
      </c>
      <c r="O8" s="36" t="n">
        <v>790</v>
      </c>
      <c r="P8" s="36" t="n">
        <v>0</v>
      </c>
      <c r="Q8" s="39">
        <f>O8-P8</f>
        <v/>
      </c>
      <c r="R8" s="15" t="inlineStr">
        <is>
          <t>Under review</t>
        </is>
      </c>
      <c r="S8" s="10" t="inlineStr">
        <is>
          <t>Yes</t>
        </is>
      </c>
      <c r="T8" s="38" t="n"/>
      <c r="U8" s="39">
        <f>MAX(N8-Q8,0)</f>
        <v/>
      </c>
      <c r="V8" s="40">
        <f>IF(N8=0,0,Q8/N8)</f>
        <v/>
      </c>
      <c r="W8" s="11" t="inlineStr">
        <is>
          <t>Under review pending species audit — flagged amber.</t>
        </is>
      </c>
    </row>
    <row r="9">
      <c r="A9" s="3" t="inlineStr">
        <is>
          <t>REC-2026-007</t>
        </is>
      </c>
      <c r="B9" s="4" t="inlineStr">
        <is>
          <t>Ciara Doyle</t>
        </is>
      </c>
      <c r="C9" s="4" t="inlineStr">
        <is>
          <t>Slieve Bloom Farm</t>
        </is>
      </c>
      <c r="D9" s="3" t="inlineStr">
        <is>
          <t>Sligo</t>
        </is>
      </c>
      <c r="E9" s="3" t="inlineStr">
        <is>
          <t>Beef</t>
        </is>
      </c>
      <c r="F9" s="3" t="inlineStr">
        <is>
          <t>GLAS 3 (Legacy)</t>
        </is>
      </c>
      <c r="G9" s="3" t="inlineStr">
        <is>
          <t>GLAS-SLI-6742</t>
        </is>
      </c>
      <c r="H9" s="4" t="inlineStr">
        <is>
          <t>Farmland bird habitat</t>
        </is>
      </c>
      <c r="I9" s="3" t="n">
        <v>2026</v>
      </c>
      <c r="J9" s="34" t="n">
        <v>46120</v>
      </c>
      <c r="K9" s="34" t="n">
        <v>46341</v>
      </c>
      <c r="L9" s="6" t="n">
        <v>10.3</v>
      </c>
      <c r="M9" s="35">
        <f>VLOOKUP(H9,'Lists &amp; Rates'!$A$12:$B$19,2,FALSE)</f>
        <v/>
      </c>
      <c r="N9" s="35">
        <f>L9*M9</f>
        <v/>
      </c>
      <c r="O9" s="36" t="n">
        <v>1287.5</v>
      </c>
      <c r="P9" s="36" t="n">
        <v>0</v>
      </c>
      <c r="Q9" s="35">
        <f>O9-P9</f>
        <v/>
      </c>
      <c r="R9" s="3">
        <f>IF(O9=0,"Awaiting payment",IF(O9&lt;N9,"Part-paid","Paid"))</f>
        <v/>
      </c>
      <c r="S9" s="3" t="inlineStr">
        <is>
          <t>Yes</t>
        </is>
      </c>
      <c r="T9" s="34" t="n">
        <v>46176</v>
      </c>
      <c r="U9" s="35">
        <f>MAX(N9-Q9,0)</f>
        <v/>
      </c>
      <c r="V9" s="37">
        <f>IF(N9=0,0,Q9/N9)</f>
        <v/>
      </c>
      <c r="W9" s="4" t="inlineStr">
        <is>
          <t>Corncrake habitat inspection passed.</t>
        </is>
      </c>
    </row>
    <row r="10">
      <c r="A10" s="10" t="inlineStr">
        <is>
          <t>REC-2026-008</t>
        </is>
      </c>
      <c r="B10" s="11" t="inlineStr">
        <is>
          <t>Oisín McCarthy</t>
        </is>
      </c>
      <c r="C10" s="11" t="inlineStr">
        <is>
          <t>Lough Ree Farm</t>
        </is>
      </c>
      <c r="D10" s="10" t="inlineStr">
        <is>
          <t>Dundalk</t>
        </is>
      </c>
      <c r="E10" s="10" t="inlineStr">
        <is>
          <t>Sheep</t>
        </is>
      </c>
      <c r="F10" s="10" t="inlineStr">
        <is>
          <t>GLAS 2 (Legacy)</t>
        </is>
      </c>
      <c r="G10" s="10" t="inlineStr">
        <is>
          <t>GLAS-LOU-2210</t>
        </is>
      </c>
      <c r="H10" s="11" t="inlineStr">
        <is>
          <t>Hedgerow management</t>
        </is>
      </c>
      <c r="I10" s="10" t="n">
        <v>2026</v>
      </c>
      <c r="J10" s="38" t="n">
        <v>46137</v>
      </c>
      <c r="K10" s="38" t="n">
        <v>46357</v>
      </c>
      <c r="L10" s="6" t="n">
        <v>5.6</v>
      </c>
      <c r="M10" s="39">
        <f>VLOOKUP(H10,'Lists &amp; Rates'!$A$12:$B$19,2,FALSE)</f>
        <v/>
      </c>
      <c r="N10" s="39">
        <f>L10*M10</f>
        <v/>
      </c>
      <c r="O10" s="36" t="n">
        <v>504</v>
      </c>
      <c r="P10" s="36" t="n">
        <v>65</v>
      </c>
      <c r="Q10" s="39">
        <f>O10-P10</f>
        <v/>
      </c>
      <c r="R10" s="10">
        <f>IF(O10=0,"Awaiting payment",IF(O10&lt;N10,"Part-paid","Paid"))</f>
        <v/>
      </c>
      <c r="S10" s="10" t="inlineStr"/>
      <c r="T10" s="38" t="n"/>
      <c r="U10" s="39">
        <f>MAX(N10-Q10,0)</f>
        <v/>
      </c>
      <c r="V10" s="40">
        <f>IF(N10=0,0,Q10/N10)</f>
        <v/>
      </c>
      <c r="W10" s="11" t="inlineStr">
        <is>
          <t>Part-paid; adjustment for hedge length shortfall.</t>
        </is>
      </c>
    </row>
    <row r="11">
      <c r="A11" s="3" t="inlineStr">
        <is>
          <t>REC-2026-009</t>
        </is>
      </c>
      <c r="B11" s="4" t="inlineStr">
        <is>
          <t>Róisín Ní Bhraonáin</t>
        </is>
      </c>
      <c r="C11" s="4" t="inlineStr">
        <is>
          <t>Ballyfinn Meadows</t>
        </is>
      </c>
      <c r="D11" s="3" t="inlineStr">
        <is>
          <t>Wexford</t>
        </is>
      </c>
      <c r="E11" s="3" t="inlineStr">
        <is>
          <t>Mixed</t>
        </is>
      </c>
      <c r="F11" s="3" t="inlineStr">
        <is>
          <t>GLAS 1 (Legacy)</t>
        </is>
      </c>
      <c r="G11" s="3" t="inlineStr">
        <is>
          <t>GLAS-WEX-8034</t>
        </is>
      </c>
      <c r="H11" s="4" t="inlineStr">
        <is>
          <t>Low-input permanent pasture</t>
        </is>
      </c>
      <c r="I11" s="3" t="n">
        <v>2026</v>
      </c>
      <c r="J11" s="34" t="n">
        <v>46154</v>
      </c>
      <c r="K11" s="34" t="n">
        <v>46371</v>
      </c>
      <c r="L11" s="6" t="n">
        <v>14.2</v>
      </c>
      <c r="M11" s="35">
        <f>VLOOKUP(H11,'Lists &amp; Rates'!$A$12:$B$19,2,FALSE)</f>
        <v/>
      </c>
      <c r="N11" s="35">
        <f>L11*M11</f>
        <v/>
      </c>
      <c r="O11" s="36" t="n">
        <v>710</v>
      </c>
      <c r="P11" s="36" t="n">
        <v>0</v>
      </c>
      <c r="Q11" s="35">
        <f>O11-P11</f>
        <v/>
      </c>
      <c r="R11" s="3">
        <f>IF(O11=0,"Awaiting payment",IF(O11&lt;N11,"Part-paid","Paid"))</f>
        <v/>
      </c>
      <c r="S11" s="3" t="inlineStr"/>
      <c r="T11" s="34" t="n"/>
      <c r="U11" s="35">
        <f>MAX(N11-Q11,0)</f>
        <v/>
      </c>
      <c r="V11" s="37">
        <f>IF(N11=0,0,Q11/N11)</f>
        <v/>
      </c>
      <c r="W11" s="4" t="inlineStr">
        <is>
          <t>Part-paid; balance due with second tranche.</t>
        </is>
      </c>
    </row>
    <row r="12">
      <c r="A12" s="10" t="inlineStr">
        <is>
          <t>REC-2026-010</t>
        </is>
      </c>
      <c r="B12" s="11" t="inlineStr">
        <is>
          <t>Liam O'Connor</t>
        </is>
      </c>
      <c r="C12" s="11" t="inlineStr">
        <is>
          <t>Dodder Valley Farm</t>
        </is>
      </c>
      <c r="D12" s="10" t="inlineStr">
        <is>
          <t>Dublin</t>
        </is>
      </c>
      <c r="E12" s="10" t="inlineStr">
        <is>
          <t>Horticulture</t>
        </is>
      </c>
      <c r="F12" s="10" t="inlineStr">
        <is>
          <t>GLAS 3 (Legacy)</t>
        </is>
      </c>
      <c r="G12" s="10" t="inlineStr">
        <is>
          <t>GLAS-DUB-1098</t>
        </is>
      </c>
      <c r="H12" s="11" t="inlineStr">
        <is>
          <t>Riparian margin</t>
        </is>
      </c>
      <c r="I12" s="10" t="n">
        <v>2026</v>
      </c>
      <c r="J12" s="38" t="n">
        <v>46175</v>
      </c>
      <c r="K12" s="38" t="n">
        <v>46387</v>
      </c>
      <c r="L12" s="6" t="n">
        <v>3.4</v>
      </c>
      <c r="M12" s="39">
        <f>VLOOKUP(H12,'Lists &amp; Rates'!$A$12:$B$19,2,FALSE)</f>
        <v/>
      </c>
      <c r="N12" s="39">
        <f>L12*M12</f>
        <v/>
      </c>
      <c r="O12" s="36" t="n">
        <v>0</v>
      </c>
      <c r="P12" s="36" t="n">
        <v>0</v>
      </c>
      <c r="Q12" s="39">
        <f>O12-P12</f>
        <v/>
      </c>
      <c r="R12" s="10" t="inlineStr">
        <is>
          <t>Part-paid</t>
        </is>
      </c>
      <c r="S12" s="10" t="inlineStr"/>
      <c r="T12" s="38" t="n"/>
      <c r="U12" s="39">
        <f>MAX(N12-Q12,0)</f>
        <v/>
      </c>
      <c r="V12" s="40">
        <f>IF(N12=0,0,Q12/N12)</f>
        <v/>
      </c>
      <c r="W12" s="11" t="inlineStr">
        <is>
          <t>Submitted; awaiting DAFM approval.</t>
        </is>
      </c>
    </row>
  </sheetData>
  <autoFilter ref="A2:W12"/>
  <mergeCells count="1">
    <mergeCell ref="A1:W1"/>
  </mergeCells>
  <conditionalFormatting sqref="R3:R12">
    <cfRule type="expression" priority="1" dxfId="0" stopIfTrue="1">
      <formula>R3="Paid"</formula>
    </cfRule>
    <cfRule type="expression" priority="2" dxfId="1" stopIfTrue="1">
      <formula>R3="Under review"</formula>
    </cfRule>
  </conditionalFormatting>
  <conditionalFormatting sqref="U3:U12">
    <cfRule type="expression" priority="3" dxfId="2" stopIfTrue="1">
      <formula>U3&gt;0</formula>
    </cfRule>
  </conditionalFormatting>
  <conditionalFormatting sqref="P3:P12">
    <cfRule type="expression" priority="4" dxfId="2" stopIfTrue="1">
      <formula>P3&gt;0</formula>
    </cfRule>
  </conditionalFormatting>
  <conditionalFormatting sqref="S3:S12">
    <cfRule type="expression" priority="5" dxfId="1" stopIfTrue="1">
      <formula>S3="Yes"</formula>
    </cfRule>
  </conditionalFormatting>
  <dataValidations count="2">
    <dataValidation sqref="D3:D40" showErrorMessage="1" showInputMessage="1" allowBlank="1" type="list">
      <formula1>"Cork,Galway,Limerick,Waterford,Kilkenny,Sligo,Drogheda,Dundalk,Wexford,Dublin"</formula1>
    </dataValidation>
    <dataValidation sqref="S3:S40" showErrorMessage="1" showInputMessage="1"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0" customWidth="1" min="1" max="1"/>
    <col width="18" customWidth="1" min="2" max="2"/>
    <col width="18" customWidth="1" min="3" max="3"/>
    <col width="3" customWidth="1" min="4" max="4"/>
    <col width="26" customWidth="1" min="5" max="5"/>
    <col width="18" customWidth="1" min="6" max="6"/>
  </cols>
  <sheetData>
    <row r="1">
      <c r="A1" s="16" t="inlineStr">
        <is>
          <t>GLAS Payment Dashboard — 2026</t>
        </is>
      </c>
    </row>
    <row r="2"/>
    <row r="3">
      <c r="A3" s="17" t="inlineStr">
        <is>
          <t>Key Performance Indicators</t>
        </is>
      </c>
      <c r="D3" s="17" t="inlineStr">
        <is>
          <t>Payment Status Summary</t>
        </is>
      </c>
    </row>
    <row r="4">
      <c r="A4" s="18" t="inlineStr">
        <is>
          <t>Total Expected Payments</t>
        </is>
      </c>
      <c r="B4" s="41">
        <f>SUM('Payment Tracker'!N3:N12)</f>
        <v/>
      </c>
      <c r="D4" s="2" t="inlineStr">
        <is>
          <t>Status</t>
        </is>
      </c>
      <c r="E4" s="2" t="inlineStr">
        <is>
          <t>Count</t>
        </is>
      </c>
      <c r="F4" s="2" t="inlineStr">
        <is>
          <t>% of Records</t>
        </is>
      </c>
    </row>
    <row r="5">
      <c r="A5" s="20" t="inlineStr">
        <is>
          <t>Total Paid</t>
        </is>
      </c>
      <c r="B5" s="42">
        <f>SUM('Payment Tracker'!O3:O12)</f>
        <v/>
      </c>
      <c r="D5" s="22" t="inlineStr">
        <is>
          <t>Paid</t>
        </is>
      </c>
      <c r="E5" s="10">
        <f>COUNTIF('Payment Tracker'!$R$3:$R$12,D5)</f>
        <v/>
      </c>
      <c r="F5" s="40">
        <f>IFERROR(E5/COUNTA('Payment Tracker'!$A$3:$A$12),0)</f>
        <v/>
      </c>
    </row>
    <row r="6">
      <c r="A6" s="18" t="inlineStr">
        <is>
          <t>Total Net Payments</t>
        </is>
      </c>
      <c r="B6" s="42">
        <f>SUM('Payment Tracker'!Q3:Q12)</f>
        <v/>
      </c>
      <c r="D6" s="22" t="inlineStr">
        <is>
          <t>Part-paid</t>
        </is>
      </c>
      <c r="E6" s="10">
        <f>COUNTIF('Payment Tracker'!$R$3:$R$12,D6)</f>
        <v/>
      </c>
      <c r="F6" s="40">
        <f>IFERROR(E6/COUNTA('Payment Tracker'!$A$3:$A$12),0)</f>
        <v/>
      </c>
    </row>
    <row r="7">
      <c r="A7" s="20" t="inlineStr">
        <is>
          <t>Total Outstanding</t>
        </is>
      </c>
      <c r="B7" s="43">
        <f>SUM('Payment Tracker'!U3:U12)</f>
        <v/>
      </c>
      <c r="D7" s="22" t="inlineStr">
        <is>
          <t>Awaiting payment</t>
        </is>
      </c>
      <c r="E7" s="10">
        <f>COUNTIF('Payment Tracker'!$R$3:$R$12,D7)</f>
        <v/>
      </c>
      <c r="F7" s="40">
        <f>IFERROR(E7/COUNTA('Payment Tracker'!$A$3:$A$12),0)</f>
        <v/>
      </c>
    </row>
    <row r="8">
      <c r="A8" s="18" t="inlineStr">
        <is>
          <t>Average Payment Completion</t>
        </is>
      </c>
      <c r="B8" s="44">
        <f>AVERAGE('Payment Tracker'!V3:V12)</f>
        <v/>
      </c>
      <c r="D8" s="22" t="inlineStr">
        <is>
          <t>Under review</t>
        </is>
      </c>
      <c r="E8" s="10">
        <f>COUNTIF('Payment Tracker'!$R$3:$R$12,D8)</f>
        <v/>
      </c>
      <c r="F8" s="40">
        <f>IFERROR(E8/COUNTA('Payment Tracker'!$A$3:$A$12),0)</f>
        <v/>
      </c>
    </row>
    <row r="9">
      <c r="A9" s="20" t="inlineStr">
        <is>
          <t>Records Awaiting Payment</t>
        </is>
      </c>
      <c r="B9" s="25">
        <f>COUNTIF('Payment Tracker'!R3:R12,"Awaiting payment")</f>
        <v/>
      </c>
    </row>
    <row r="10">
      <c r="A10" s="18" t="inlineStr">
        <is>
          <t>Records Requiring Inspection</t>
        </is>
      </c>
      <c r="B10" s="25">
        <f>COUNTIF('Payment Tracker'!S3:S12,"Yes")</f>
        <v/>
      </c>
    </row>
    <row r="11"/>
    <row r="12">
      <c r="A12" s="17" t="inlineStr">
        <is>
          <t>County Summary (Expected vs Paid)</t>
        </is>
      </c>
      <c r="E12" s="17" t="inlineStr">
        <is>
          <t>Net Payment by Action</t>
        </is>
      </c>
    </row>
    <row r="13">
      <c r="A13" s="26" t="inlineStr">
        <is>
          <t>County</t>
        </is>
      </c>
      <c r="B13" s="26" t="inlineStr">
        <is>
          <t>Expected (€)</t>
        </is>
      </c>
      <c r="C13" s="26" t="inlineStr">
        <is>
          <t>Paid (€)</t>
        </is>
      </c>
      <c r="E13" s="26" t="inlineStr">
        <is>
          <t>Action / Option</t>
        </is>
      </c>
      <c r="F13" s="26" t="inlineStr">
        <is>
          <t>Net Payment (€)</t>
        </is>
      </c>
    </row>
    <row r="14">
      <c r="A14" s="22" t="inlineStr">
        <is>
          <t>Cork</t>
        </is>
      </c>
      <c r="B14" s="45">
        <f>SUMIF('Payment Tracker'!$D$3:$D$12,A14,'Payment Tracker'!$N$3:$N$12)</f>
        <v/>
      </c>
      <c r="C14" s="45">
        <f>SUMIF('Payment Tracker'!$D$3:$D$12,A14,'Payment Tracker'!$O$3:$O$12)</f>
        <v/>
      </c>
      <c r="E14" s="22" t="inlineStr">
        <is>
          <t>Low-input permanent pasture</t>
        </is>
      </c>
      <c r="F14" s="45">
        <f>SUMIF('Payment Tracker'!$H$3:$H$12,E14,'Payment Tracker'!$Q$3:$Q$12)</f>
        <v/>
      </c>
    </row>
    <row r="15">
      <c r="A15" s="22" t="inlineStr">
        <is>
          <t>Galway</t>
        </is>
      </c>
      <c r="B15" s="45">
        <f>SUMIF('Payment Tracker'!$D$3:$D$12,A15,'Payment Tracker'!$N$3:$N$12)</f>
        <v/>
      </c>
      <c r="C15" s="45">
        <f>SUMIF('Payment Tracker'!$D$3:$D$12,A15,'Payment Tracker'!$O$3:$O$12)</f>
        <v/>
      </c>
      <c r="E15" s="22" t="inlineStr">
        <is>
          <t>Traditional hay meadow</t>
        </is>
      </c>
      <c r="F15" s="45">
        <f>SUMIF('Payment Tracker'!$H$3:$H$12,E15,'Payment Tracker'!$Q$3:$Q$12)</f>
        <v/>
      </c>
    </row>
    <row r="16">
      <c r="A16" s="22" t="inlineStr">
        <is>
          <t>Limerick</t>
        </is>
      </c>
      <c r="B16" s="45">
        <f>SUMIF('Payment Tracker'!$D$3:$D$12,A16,'Payment Tracker'!$N$3:$N$12)</f>
        <v/>
      </c>
      <c r="C16" s="45">
        <f>SUMIF('Payment Tracker'!$D$3:$D$12,A16,'Payment Tracker'!$O$3:$O$12)</f>
        <v/>
      </c>
      <c r="E16" s="22" t="inlineStr">
        <is>
          <t>Riparian margin</t>
        </is>
      </c>
      <c r="F16" s="45">
        <f>SUMIF('Payment Tracker'!$H$3:$H$12,E16,'Payment Tracker'!$Q$3:$Q$12)</f>
        <v/>
      </c>
    </row>
    <row r="17">
      <c r="A17" s="22" t="inlineStr">
        <is>
          <t>Waterford</t>
        </is>
      </c>
      <c r="B17" s="45">
        <f>SUMIF('Payment Tracker'!$D$3:$D$12,A17,'Payment Tracker'!$N$3:$N$12)</f>
        <v/>
      </c>
      <c r="C17" s="45">
        <f>SUMIF('Payment Tracker'!$D$3:$D$12,A17,'Payment Tracker'!$O$3:$O$12)</f>
        <v/>
      </c>
      <c r="E17" s="22" t="inlineStr">
        <is>
          <t>Species-rich grassland</t>
        </is>
      </c>
      <c r="F17" s="45">
        <f>SUMIF('Payment Tracker'!$H$3:$H$12,E17,'Payment Tracker'!$Q$3:$Q$12)</f>
        <v/>
      </c>
    </row>
    <row r="18">
      <c r="A18" s="22" t="inlineStr">
        <is>
          <t>Kilkenny</t>
        </is>
      </c>
      <c r="B18" s="45">
        <f>SUMIF('Payment Tracker'!$D$3:$D$12,A18,'Payment Tracker'!$N$3:$N$12)</f>
        <v/>
      </c>
      <c r="C18" s="45">
        <f>SUMIF('Payment Tracker'!$D$3:$D$12,A18,'Payment Tracker'!$O$3:$O$12)</f>
        <v/>
      </c>
      <c r="E18" s="22" t="inlineStr">
        <is>
          <t>Winter stubble</t>
        </is>
      </c>
      <c r="F18" s="45">
        <f>SUMIF('Payment Tracker'!$H$3:$H$12,E18,'Payment Tracker'!$Q$3:$Q$12)</f>
        <v/>
      </c>
    </row>
    <row r="19">
      <c r="A19" s="22" t="inlineStr">
        <is>
          <t>Drogheda</t>
        </is>
      </c>
      <c r="B19" s="45">
        <f>SUMIF('Payment Tracker'!$D$3:$D$12,A19,'Payment Tracker'!$N$3:$N$12)</f>
        <v/>
      </c>
      <c r="C19" s="45">
        <f>SUMIF('Payment Tracker'!$D$3:$D$12,A19,'Payment Tracker'!$O$3:$O$12)</f>
        <v/>
      </c>
      <c r="E19" s="22" t="inlineStr">
        <is>
          <t>Farmland bird habitat</t>
        </is>
      </c>
      <c r="F19" s="45">
        <f>SUMIF('Payment Tracker'!$H$3:$H$12,E19,'Payment Tracker'!$Q$3:$Q$12)</f>
        <v/>
      </c>
    </row>
    <row r="20">
      <c r="A20" s="22" t="inlineStr">
        <is>
          <t>Sligo</t>
        </is>
      </c>
      <c r="B20" s="45">
        <f>SUMIF('Payment Tracker'!$D$3:$D$12,A20,'Payment Tracker'!$N$3:$N$12)</f>
        <v/>
      </c>
      <c r="C20" s="45">
        <f>SUMIF('Payment Tracker'!$D$3:$D$12,A20,'Payment Tracker'!$O$3:$O$12)</f>
        <v/>
      </c>
      <c r="E20" s="22" t="inlineStr">
        <is>
          <t>Hedgerow management</t>
        </is>
      </c>
      <c r="F20" s="45">
        <f>SUMIF('Payment Tracker'!$H$3:$H$12,E20,'Payment Tracker'!$Q$3:$Q$12)</f>
        <v/>
      </c>
    </row>
    <row r="21">
      <c r="A21" s="22" t="inlineStr">
        <is>
          <t>Dundalk</t>
        </is>
      </c>
      <c r="B21" s="45">
        <f>SUMIF('Payment Tracker'!$D$3:$D$12,A21,'Payment Tracker'!$N$3:$N$12)</f>
        <v/>
      </c>
      <c r="C21" s="45">
        <f>SUMIF('Payment Tracker'!$D$3:$D$12,A21,'Payment Tracker'!$O$3:$O$12)</f>
        <v/>
      </c>
      <c r="E21" s="22" t="inlineStr">
        <is>
          <t>Commonage support</t>
        </is>
      </c>
      <c r="F21" s="45">
        <f>SUMIF('Payment Tracker'!$H$3:$H$12,E21,'Payment Tracker'!$Q$3:$Q$12)</f>
        <v/>
      </c>
    </row>
    <row r="22">
      <c r="A22" s="22" t="inlineStr">
        <is>
          <t>Wexford</t>
        </is>
      </c>
      <c r="B22" s="45">
        <f>SUMIF('Payment Tracker'!$D$3:$D$12,A22,'Payment Tracker'!$N$3:$N$12)</f>
        <v/>
      </c>
      <c r="C22" s="45">
        <f>SUMIF('Payment Tracker'!$D$3:$D$12,A22,'Payment Tracker'!$O$3:$O$12)</f>
        <v/>
      </c>
    </row>
    <row r="23">
      <c r="A23" s="22" t="inlineStr">
        <is>
          <t>Dublin</t>
        </is>
      </c>
      <c r="B23" s="45">
        <f>SUMIF('Payment Tracker'!$D$3:$D$12,A23,'Payment Tracker'!$N$3:$N$12)</f>
        <v/>
      </c>
      <c r="C23" s="45">
        <f>SUMIF('Payment Tracker'!$D$3:$D$12,A23,'Payment Tracker'!$O$3:$O$12)</f>
        <v/>
      </c>
    </row>
  </sheetData>
  <mergeCells count="1">
    <mergeCell ref="A1:H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0" customWidth="1" min="1" max="1"/>
    <col width="20" customWidth="1" min="2" max="2"/>
    <col width="24" customWidth="1" min="4" max="4"/>
    <col width="24" customWidth="1" min="5" max="5"/>
    <col width="24" customWidth="1" min="6" max="6"/>
    <col width="24" customWidth="1" min="7" max="7"/>
    <col width="24" customWidth="1" min="8" max="8"/>
    <col width="24" customWidth="1" min="9" max="9"/>
  </cols>
  <sheetData>
    <row r="1">
      <c r="A1" s="16" t="inlineStr">
        <is>
          <t>Controlled Lists &amp; Indicative Rates</t>
        </is>
      </c>
    </row>
    <row r="2"/>
    <row r="3">
      <c r="A3" s="17" t="inlineStr">
        <is>
          <t>IMPORTANT NOTICE</t>
        </is>
      </c>
    </row>
    <row r="4">
      <c r="A4" s="28" t="inlineStr">
        <is>
          <t>GLAS is a legacy scheme and is closed to new applications. Payment eligibility, rates, inspections, clawbacks, recoupments and adjustments must be verified against official Department of Agriculture, Food and the Marine (DAFM) correspondence and the GLAS/DAFM portal before relying on any figures in this workbook.</t>
        </is>
      </c>
    </row>
    <row r="5"/>
    <row r="6"/>
    <row r="7">
      <c r="A7" s="17" t="inlineStr">
        <is>
          <t>Rate Table</t>
        </is>
      </c>
    </row>
    <row r="8">
      <c r="A8" s="29" t="inlineStr">
        <is>
          <t>Illustrative tracking rates — verify against Department of Agriculture records</t>
        </is>
      </c>
    </row>
    <row r="9"/>
    <row r="10">
      <c r="A10" s="30" t="inlineStr">
        <is>
          <t>Note: Rates below are for tracking purposes only and may differ from official scheme rates.</t>
        </is>
      </c>
    </row>
    <row r="11">
      <c r="A11" s="26" t="inlineStr">
        <is>
          <t>Action / Option</t>
        </is>
      </c>
      <c r="B11" s="26" t="inlineStr">
        <is>
          <t>Indicative Rate (€ / ha)</t>
        </is>
      </c>
      <c r="D11" s="26" t="inlineStr">
        <is>
          <t>Counties</t>
        </is>
      </c>
      <c r="E11" s="26" t="inlineStr">
        <is>
          <t>Enterprise Types</t>
        </is>
      </c>
      <c r="F11" s="26" t="inlineStr">
        <is>
          <t>Payment Statuses</t>
        </is>
      </c>
      <c r="G11" s="26" t="inlineStr">
        <is>
          <t>Inspection Status</t>
        </is>
      </c>
      <c r="H11" s="26" t="inlineStr">
        <is>
          <t>GLAS Actions / Options</t>
        </is>
      </c>
      <c r="I11" s="26" t="inlineStr">
        <is>
          <t>Scheme Types</t>
        </is>
      </c>
    </row>
    <row r="12">
      <c r="A12" s="31" t="inlineStr">
        <is>
          <t>Low-input permanent pasture</t>
        </is>
      </c>
      <c r="B12" s="46" t="n">
        <v>148</v>
      </c>
      <c r="D12" s="31" t="inlineStr">
        <is>
          <t>Cork</t>
        </is>
      </c>
      <c r="E12" s="31" t="inlineStr">
        <is>
          <t>Dairy</t>
        </is>
      </c>
      <c r="F12" s="31" t="inlineStr">
        <is>
          <t>Paid</t>
        </is>
      </c>
      <c r="G12" s="31" t="inlineStr">
        <is>
          <t>Yes</t>
        </is>
      </c>
      <c r="H12" s="31" t="inlineStr">
        <is>
          <t>Low-input permanent pasture</t>
        </is>
      </c>
      <c r="I12" s="31" t="inlineStr">
        <is>
          <t>GLAS 1 (Legacy)</t>
        </is>
      </c>
    </row>
    <row r="13">
      <c r="A13" s="22" t="inlineStr">
        <is>
          <t>Traditional hay meadow</t>
        </is>
      </c>
      <c r="B13" s="46" t="n">
        <v>315</v>
      </c>
      <c r="D13" s="22" t="inlineStr">
        <is>
          <t>Galway</t>
        </is>
      </c>
      <c r="E13" s="22" t="inlineStr">
        <is>
          <t>Beef</t>
        </is>
      </c>
      <c r="F13" s="22" t="inlineStr">
        <is>
          <t>Part-paid</t>
        </is>
      </c>
      <c r="G13" s="22" t="inlineStr">
        <is>
          <t>No</t>
        </is>
      </c>
      <c r="H13" s="22" t="inlineStr">
        <is>
          <t>Traditional hay meadow</t>
        </is>
      </c>
      <c r="I13" s="22" t="inlineStr">
        <is>
          <t>GLAS 2 (Legacy)</t>
        </is>
      </c>
    </row>
    <row r="14">
      <c r="A14" s="31" t="inlineStr">
        <is>
          <t>Riparian margin</t>
        </is>
      </c>
      <c r="B14" s="46" t="n">
        <v>180</v>
      </c>
      <c r="D14" s="31" t="inlineStr">
        <is>
          <t>Limerick</t>
        </is>
      </c>
      <c r="E14" s="31" t="inlineStr">
        <is>
          <t>Sheep</t>
        </is>
      </c>
      <c r="F14" s="31" t="inlineStr">
        <is>
          <t>Awaiting payment</t>
        </is>
      </c>
      <c r="H14" s="31" t="inlineStr">
        <is>
          <t>Riparian margin</t>
        </is>
      </c>
      <c r="I14" s="31" t="inlineStr">
        <is>
          <t>GLAS 3 (Legacy)</t>
        </is>
      </c>
    </row>
    <row r="15">
      <c r="A15" s="22" t="inlineStr">
        <is>
          <t>Species-rich grassland</t>
        </is>
      </c>
      <c r="B15" s="46" t="n">
        <v>200</v>
      </c>
      <c r="D15" s="22" t="inlineStr">
        <is>
          <t>Waterford</t>
        </is>
      </c>
      <c r="E15" s="22" t="inlineStr">
        <is>
          <t>Tillage</t>
        </is>
      </c>
      <c r="F15" s="22" t="inlineStr">
        <is>
          <t>Under review</t>
        </is>
      </c>
      <c r="H15" s="22" t="inlineStr">
        <is>
          <t>Species-rich grassland</t>
        </is>
      </c>
      <c r="I15" s="22" t="inlineStr">
        <is>
          <t>ACRES (Related)</t>
        </is>
      </c>
    </row>
    <row r="16">
      <c r="A16" s="31" t="inlineStr">
        <is>
          <t>Winter stubble</t>
        </is>
      </c>
      <c r="B16" s="46" t="n">
        <v>120</v>
      </c>
      <c r="D16" s="31" t="inlineStr">
        <is>
          <t>Kilkenny</t>
        </is>
      </c>
      <c r="E16" s="31" t="inlineStr">
        <is>
          <t>Horticulture</t>
        </is>
      </c>
      <c r="H16" s="31" t="inlineStr">
        <is>
          <t>Winter stubble</t>
        </is>
      </c>
    </row>
    <row r="17">
      <c r="A17" s="22" t="inlineStr">
        <is>
          <t>Farmland bird habitat</t>
        </is>
      </c>
      <c r="B17" s="46" t="n">
        <v>250</v>
      </c>
      <c r="D17" s="22" t="inlineStr">
        <is>
          <t>Drogheda</t>
        </is>
      </c>
      <c r="E17" s="22" t="inlineStr">
        <is>
          <t>Mixed</t>
        </is>
      </c>
      <c r="H17" s="22" t="inlineStr">
        <is>
          <t>Farmland bird habitat</t>
        </is>
      </c>
    </row>
    <row r="18">
      <c r="A18" s="31" t="inlineStr">
        <is>
          <t>Hedgerow management</t>
        </is>
      </c>
      <c r="B18" s="46" t="n">
        <v>135</v>
      </c>
      <c r="D18" s="31" t="inlineStr">
        <is>
          <t>Sligo</t>
        </is>
      </c>
      <c r="H18" s="31" t="inlineStr">
        <is>
          <t>Hedgerow management</t>
        </is>
      </c>
    </row>
    <row r="19">
      <c r="A19" s="22" t="inlineStr">
        <is>
          <t>Commonage support</t>
        </is>
      </c>
      <c r="B19" s="46" t="n">
        <v>95</v>
      </c>
      <c r="D19" s="22" t="inlineStr">
        <is>
          <t>Dundalk</t>
        </is>
      </c>
      <c r="H19" s="22" t="inlineStr">
        <is>
          <t>Commonage support</t>
        </is>
      </c>
    </row>
    <row r="20">
      <c r="D20" s="31" t="inlineStr">
        <is>
          <t>Wexford</t>
        </is>
      </c>
    </row>
    <row r="21">
      <c r="D21" s="22" t="inlineStr">
        <is>
          <t>Dublin</t>
        </is>
      </c>
    </row>
  </sheetData>
  <mergeCells count="3">
    <mergeCell ref="A1:F1"/>
    <mergeCell ref="A4:F5"/>
    <mergeCell ref="A8:B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0" customWidth="1" min="1" max="1"/>
    <col width="30" customWidth="1" min="2" max="2"/>
    <col width="30" customWidth="1" min="3" max="3"/>
    <col width="30" customWidth="1" min="4" max="4"/>
  </cols>
  <sheetData>
    <row r="1">
      <c r="A1" s="16" t="inlineStr">
        <is>
          <t>How to Use This Workbook</t>
        </is>
      </c>
    </row>
    <row r="2"/>
    <row r="3">
      <c r="A3" s="17" t="inlineStr">
        <is>
          <t>Payment Tracker</t>
        </is>
      </c>
    </row>
    <row r="4" ht="60" customHeight="1">
      <c r="A4" s="33" t="inlineStr">
        <is>
          <t>The main record of legacy GLAS claims for 2026. Enter one row per claim. Yellow cells (Eligible Area, Amount Paid, Recoupment) are editable inputs. The Agreed Rate is pulled automatically from Lists &amp; Rates using the Action / Option chosen. Expected Payment, Net Payment, Payment Status, Outstanding and Completion % are calculated by formula.</t>
        </is>
      </c>
    </row>
    <row r="5"/>
    <row r="6">
      <c r="A6" s="17" t="inlineStr">
        <is>
          <t>Dashboard</t>
        </is>
      </c>
    </row>
    <row r="7" ht="60" customHeight="1">
      <c r="A7" s="33" t="inlineStr">
        <is>
          <t>Read-only summary. KPI cards total expected, paid, net and outstanding amounts; the status table counts Paid, Part-paid, Awaiting payment and Under review records; charts show expected vs paid by county, records by status and net payment by action. Green = paid/positive, red = outstanding/recouped, amber = under review or inspection flagged.</t>
        </is>
      </c>
    </row>
    <row r="8"/>
    <row r="9">
      <c r="A9" s="17" t="inlineStr">
        <is>
          <t>Lists &amp; Rates</t>
        </is>
      </c>
    </row>
    <row r="10" ht="60" customHeight="1">
      <c r="A10" s="33" t="inlineStr">
        <is>
          <t>Controlled lists and the indicative rate table used by the tracker VLOOKUP. Rates are illustrative tracking rates only — always verify against official Department of Agriculture, Food and the Marine correspondence. GLAS is closed to new applications; this workbook tracks legacy payments, amendments, inspections and recoupments.</t>
        </is>
      </c>
    </row>
    <row r="11"/>
    <row r="12">
      <c r="A12" s="17" t="inlineStr">
        <is>
          <t>Dates &amp; Formats</t>
        </is>
      </c>
    </row>
    <row r="13" ht="60" customHeight="1">
      <c r="A13" s="33" t="inlineStr">
        <is>
          <t>Dates are entered as dd/mm/yyyy. All monetary values use € formatting and percentages use 0.0%. Use the dropdowns for County and Inspection Required to keep records consistent.</t>
        </is>
      </c>
    </row>
    <row r="14"/>
    <row r="15">
      <c r="A15" s="17" t="inlineStr">
        <is>
          <t>Disclaimer</t>
        </is>
      </c>
    </row>
    <row r="16" ht="60" customHeight="1">
      <c r="A16" s="33" t="inlineStr">
        <is>
          <t>This workbook is an organisational aid. It does not constitute legal, tax or scheme advice and does not replace official DAFM records or Revenue guidance.</t>
        </is>
      </c>
    </row>
  </sheetData>
  <mergeCells count="6">
    <mergeCell ref="A1:D1"/>
    <mergeCell ref="A4:D4"/>
    <mergeCell ref="A7:D7"/>
    <mergeCell ref="A10:D10"/>
    <mergeCell ref="A13:D13"/>
    <mergeCell ref="A16:D16"/>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2026-08-01T15:32:53Z</dcterms:created>
  <dcterms:modified xmlns:dcterms="http://purl.org/dc/terms/" xmlns:xsi="http://www.w3.org/2001/XMLSchema-instance" xsi:type="dcterms:W3CDTF">2026-08-01T15:32:53Z</dcterms:modified>
</cp:coreProperties>
</file>