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mbership Regist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etup &amp; 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€&quot;#,##0.00"/>
    <numFmt numFmtId="166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i val="1"/>
      <color rgb="00DC2626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pivotButton="0" quotePrefix="0" xfId="0"/>
    <xf numFmtId="1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left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F3C7"/>
          <bgColor rgb="00FEF3C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Subs Due vs Collected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'Dashboard'!$D$4:$D$8</f>
            </numRef>
          </cat>
          <val>
            <numRef>
              <f>'Dashboard'!$F$4:$F$8</f>
            </numRef>
          </val>
        </ser>
        <ser>
          <idx val="1"/>
          <order val="1"/>
          <tx>
            <strRef>
              <f>'Dashboard'!G3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'Dashboard'!$D$4:$D$8</f>
            </numRef>
          </cat>
          <val>
            <numRef>
              <f>'Dashboard'!$G$4:$G$8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Membership 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Membership Payment Status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'Dashboard'!J3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'Dashboard'!$I$4:$I$6</f>
            </numRef>
          </cat>
          <val>
            <numRef>
              <f>'Dashboard'!$J$4:$J$6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4" customWidth="1" min="4" max="4"/>
    <col width="18" customWidth="1" min="5" max="5"/>
    <col width="16" customWidth="1" min="6" max="6"/>
    <col width="14" customWidth="1" min="7" max="7"/>
    <col width="14" customWidth="1" min="8" max="8"/>
    <col width="15" customWidth="1" min="9" max="9"/>
    <col width="13" customWidth="1" min="10" max="10"/>
    <col width="15" customWidth="1" min="11" max="11"/>
    <col width="14" customWidth="1" min="12" max="12"/>
    <col width="16" customWidth="1" min="13" max="13"/>
    <col width="16" customWidth="1" min="14" max="14"/>
    <col width="15" customWidth="1" min="15" max="15"/>
    <col width="14" customWidth="1" min="16" max="16"/>
    <col width="26" customWidth="1" min="17" max="17"/>
  </cols>
  <sheetData>
    <row r="1" ht="28" customHeight="1">
      <c r="A1" s="1" t="inlineStr">
        <is>
          <t>GAA CLUB MEMBERSHIP SUBS TRACKER 2026</t>
        </is>
      </c>
    </row>
    <row r="2" ht="32" customHeight="1">
      <c r="A2" s="2" t="inlineStr">
        <is>
          <t>Member ID</t>
        </is>
      </c>
      <c r="B2" s="2" t="inlineStr">
        <is>
          <t>Member Name</t>
        </is>
      </c>
      <c r="C2" s="2" t="inlineStr">
        <is>
          <t>Town/County</t>
        </is>
      </c>
      <c r="D2" s="2" t="inlineStr">
        <is>
          <t>Team/Grade</t>
        </is>
      </c>
      <c r="E2" s="2" t="inlineStr">
        <is>
          <t>Membership Category</t>
        </is>
      </c>
      <c r="F2" s="2" t="inlineStr">
        <is>
          <t>Registration Date</t>
        </is>
      </c>
      <c r="G2" s="2" t="inlineStr">
        <is>
          <t>Subs Due Date</t>
        </is>
      </c>
      <c r="H2" s="2" t="inlineStr">
        <is>
          <t>Annual Fee (€)</t>
        </is>
      </c>
      <c r="I2" s="2" t="inlineStr">
        <is>
          <t>Amount Paid (€)</t>
        </is>
      </c>
      <c r="J2" s="2" t="inlineStr">
        <is>
          <t>Balance (€)</t>
        </is>
      </c>
      <c r="K2" s="2" t="inlineStr">
        <is>
          <t>Payment Status</t>
        </is>
      </c>
      <c r="L2" s="2" t="inlineStr">
        <is>
          <t>Payment Date</t>
        </is>
      </c>
      <c r="M2" s="2" t="inlineStr">
        <is>
          <t>Payment Method</t>
        </is>
      </c>
      <c r="N2" s="2" t="inlineStr">
        <is>
          <t>Receipt Number</t>
        </is>
      </c>
      <c r="O2" s="2" t="inlineStr">
        <is>
          <t>Overdue Flag</t>
        </is>
      </c>
      <c r="P2" s="2" t="inlineStr">
        <is>
          <t>GDPR Consent</t>
        </is>
      </c>
      <c r="Q2" s="2" t="inlineStr">
        <is>
          <t>Notes</t>
        </is>
      </c>
    </row>
    <row r="3">
      <c r="A3" s="3" t="inlineStr">
        <is>
          <t>GAA001</t>
        </is>
      </c>
      <c r="B3" s="4" t="inlineStr">
        <is>
          <t>Aoife Murphy</t>
        </is>
      </c>
      <c r="C3" s="4" t="inlineStr">
        <is>
          <t>Dublin</t>
        </is>
      </c>
      <c r="D3" s="4" t="inlineStr">
        <is>
          <t>Adult Ladies</t>
        </is>
      </c>
      <c r="E3" s="3" t="inlineStr">
        <is>
          <t>Adult</t>
        </is>
      </c>
      <c r="F3" s="5" t="inlineStr">
        <is>
          <t>10/01/2026</t>
        </is>
      </c>
      <c r="G3" s="5" t="inlineStr">
        <is>
          <t>31/03/2026</t>
        </is>
      </c>
      <c r="H3" s="6">
        <f>IFERROR(VLOOKUP(E3,'Setup &amp; Instructions'!$A$8:$B$12,2,FALSE),200)</f>
        <v/>
      </c>
      <c r="I3" s="7" t="n">
        <v>200</v>
      </c>
      <c r="J3" s="8">
        <f>MAX(H3-I3,0)</f>
        <v/>
      </c>
      <c r="K3" s="3">
        <f>IF(I3&gt;=H3,"Paid",IF(I3=0,"Outstanding","Part-paid"))</f>
        <v/>
      </c>
      <c r="L3" s="9" t="inlineStr">
        <is>
          <t>15/01/2026</t>
        </is>
      </c>
      <c r="M3" s="10" t="inlineStr">
        <is>
          <t>Card</t>
        </is>
      </c>
      <c r="N3" s="3" t="inlineStr">
        <is>
          <t>GAA-2026-001</t>
        </is>
      </c>
      <c r="O3" s="3">
        <f>IF(AND(K3&lt;&gt;"Paid",TODAY()&gt;G3),"Overdue","Within terms")</f>
        <v/>
      </c>
      <c r="P3" s="10" t="inlineStr">
        <is>
          <t>Yes</t>
        </is>
      </c>
      <c r="Q3" s="4" t="inlineStr">
        <is>
          <t>Long-standing member</t>
        </is>
      </c>
    </row>
    <row r="4">
      <c r="A4" s="11" t="inlineStr">
        <is>
          <t>GAA002</t>
        </is>
      </c>
      <c r="B4" s="12" t="inlineStr">
        <is>
          <t>Seán O'Brien</t>
        </is>
      </c>
      <c r="C4" s="12" t="inlineStr">
        <is>
          <t>Cork</t>
        </is>
      </c>
      <c r="D4" s="12" t="inlineStr">
        <is>
          <t>Adult Men</t>
        </is>
      </c>
      <c r="E4" s="11" t="inlineStr">
        <is>
          <t>Adult</t>
        </is>
      </c>
      <c r="F4" s="13" t="inlineStr">
        <is>
          <t>12/01/2026</t>
        </is>
      </c>
      <c r="G4" s="13" t="inlineStr">
        <is>
          <t>31/03/2026</t>
        </is>
      </c>
      <c r="H4" s="6">
        <f>IFERROR(VLOOKUP(E4,'Setup &amp; Instructions'!$A$8:$B$12,2,FALSE),200)</f>
        <v/>
      </c>
      <c r="I4" s="7" t="n">
        <v>200</v>
      </c>
      <c r="J4" s="14">
        <f>MAX(H4-I4,0)</f>
        <v/>
      </c>
      <c r="K4" s="11">
        <f>IF(I4&gt;=H4,"Paid",IF(I4=0,"Outstanding","Part-paid"))</f>
        <v/>
      </c>
      <c r="L4" s="9" t="inlineStr">
        <is>
          <t>20/01/2026</t>
        </is>
      </c>
      <c r="M4" s="10" t="inlineStr">
        <is>
          <t>Bank Transfer</t>
        </is>
      </c>
      <c r="N4" s="11" t="inlineStr">
        <is>
          <t>GAA-2026-002</t>
        </is>
      </c>
      <c r="O4" s="11">
        <f>IF(AND(K4&lt;&gt;"Paid",TODAY()&gt;G4),"Overdue","Within terms")</f>
        <v/>
      </c>
      <c r="P4" s="10" t="inlineStr">
        <is>
          <t>Yes</t>
        </is>
      </c>
      <c r="Q4" s="12" t="inlineStr">
        <is>
          <t>Committee member</t>
        </is>
      </c>
    </row>
    <row r="5">
      <c r="A5" s="3" t="inlineStr">
        <is>
          <t>GAA003</t>
        </is>
      </c>
      <c r="B5" s="4" t="inlineStr">
        <is>
          <t>Niamh Kelly</t>
        </is>
      </c>
      <c r="C5" s="4" t="inlineStr">
        <is>
          <t>Galway</t>
        </is>
      </c>
      <c r="D5" s="4" t="inlineStr">
        <is>
          <t>Student</t>
        </is>
      </c>
      <c r="E5" s="3" t="inlineStr">
        <is>
          <t>Student</t>
        </is>
      </c>
      <c r="F5" s="5" t="inlineStr">
        <is>
          <t>20/01/2026</t>
        </is>
      </c>
      <c r="G5" s="5" t="inlineStr">
        <is>
          <t>31/03/2026</t>
        </is>
      </c>
      <c r="H5" s="6">
        <f>IFERROR(VLOOKUP(E5,'Setup &amp; Instructions'!$A$8:$B$12,2,FALSE),120)</f>
        <v/>
      </c>
      <c r="I5" s="7" t="n">
        <v>60</v>
      </c>
      <c r="J5" s="8">
        <f>MAX(H5-I5,0)</f>
        <v/>
      </c>
      <c r="K5" s="3">
        <f>IF(I5&gt;=H5,"Paid",IF(I5=0,"Outstanding","Part-paid"))</f>
        <v/>
      </c>
      <c r="L5" s="9" t="inlineStr">
        <is>
          <t>05/02/2026</t>
        </is>
      </c>
      <c r="M5" s="10" t="inlineStr">
        <is>
          <t>Cash</t>
        </is>
      </c>
      <c r="N5" s="3" t="inlineStr">
        <is>
          <t>GAA-2026-003</t>
        </is>
      </c>
      <c r="O5" s="3">
        <f>IF(AND(K5&lt;&gt;"Paid",TODAY()&gt;G5),"Overdue","Within terms")</f>
        <v/>
      </c>
      <c r="P5" s="10" t="inlineStr">
        <is>
          <t>Yes</t>
        </is>
      </c>
      <c r="Q5" s="4" t="inlineStr">
        <is>
          <t>Part-payment agreed</t>
        </is>
      </c>
    </row>
    <row r="6">
      <c r="A6" s="11" t="inlineStr">
        <is>
          <t>GAA004</t>
        </is>
      </c>
      <c r="B6" s="12" t="inlineStr">
        <is>
          <t>Cian Byrne</t>
        </is>
      </c>
      <c r="C6" s="12" t="inlineStr">
        <is>
          <t>Limerick</t>
        </is>
      </c>
      <c r="D6" s="12" t="inlineStr">
        <is>
          <t>Adult Men</t>
        </is>
      </c>
      <c r="E6" s="11" t="inlineStr">
        <is>
          <t>Adult</t>
        </is>
      </c>
      <c r="F6" s="13" t="inlineStr">
        <is>
          <t>25/01/2026</t>
        </is>
      </c>
      <c r="G6" s="13" t="inlineStr">
        <is>
          <t>31/03/2026</t>
        </is>
      </c>
      <c r="H6" s="6">
        <f>IFERROR(VLOOKUP(E6,'Setup &amp; Instructions'!$A$8:$B$12,2,FALSE),200)</f>
        <v/>
      </c>
      <c r="I6" s="7" t="n">
        <v>0</v>
      </c>
      <c r="J6" s="14">
        <f>MAX(H6-I6,0)</f>
        <v/>
      </c>
      <c r="K6" s="11">
        <f>IF(I6&gt;=H6,"Paid",IF(I6=0,"Outstanding","Part-paid"))</f>
        <v/>
      </c>
      <c r="L6" s="9" t="inlineStr"/>
      <c r="M6" s="10" t="inlineStr"/>
      <c r="N6" s="11" t="inlineStr"/>
      <c r="O6" s="11">
        <f>IF(AND(K6&lt;&gt;"Paid",TODAY()&gt;G6),"Overdue","Within terms")</f>
        <v/>
      </c>
      <c r="P6" s="10" t="inlineStr">
        <is>
          <t>Yes</t>
        </is>
      </c>
      <c r="Q6" s="12" t="inlineStr">
        <is>
          <t>Reminder sent</t>
        </is>
      </c>
    </row>
    <row r="7">
      <c r="A7" s="3" t="inlineStr">
        <is>
          <t>GAA005</t>
        </is>
      </c>
      <c r="B7" s="4" t="inlineStr">
        <is>
          <t>Saoirse Walsh</t>
        </is>
      </c>
      <c r="C7" s="4" t="inlineStr">
        <is>
          <t>Waterford</t>
        </is>
      </c>
      <c r="D7" s="4" t="inlineStr">
        <is>
          <t>Juvenile</t>
        </is>
      </c>
      <c r="E7" s="3" t="inlineStr">
        <is>
          <t>Juvenile</t>
        </is>
      </c>
      <c r="F7" s="5" t="inlineStr">
        <is>
          <t>01/02/2026</t>
        </is>
      </c>
      <c r="G7" s="5" t="inlineStr">
        <is>
          <t>31/03/2026</t>
        </is>
      </c>
      <c r="H7" s="6">
        <f>IFERROR(VLOOKUP(E7,'Setup &amp; Instructions'!$A$8:$B$12,2,FALSE),80)</f>
        <v/>
      </c>
      <c r="I7" s="7" t="n">
        <v>80</v>
      </c>
      <c r="J7" s="8">
        <f>MAX(H7-I7,0)</f>
        <v/>
      </c>
      <c r="K7" s="3">
        <f>IF(I7&gt;=H7,"Paid",IF(I7=0,"Outstanding","Part-paid"))</f>
        <v/>
      </c>
      <c r="L7" s="9" t="inlineStr">
        <is>
          <t>10/02/2026</t>
        </is>
      </c>
      <c r="M7" s="10" t="inlineStr">
        <is>
          <t>Standing Order</t>
        </is>
      </c>
      <c r="N7" s="3" t="inlineStr">
        <is>
          <t>GAA-2026-004</t>
        </is>
      </c>
      <c r="O7" s="3">
        <f>IF(AND(K7&lt;&gt;"Paid",TODAY()&gt;G7),"Overdue","Within terms")</f>
        <v/>
      </c>
      <c r="P7" s="10" t="inlineStr">
        <is>
          <t>Yes</t>
        </is>
      </c>
      <c r="Q7" s="4" t="inlineStr">
        <is>
          <t>U14 panel</t>
        </is>
      </c>
    </row>
    <row r="8">
      <c r="A8" s="11" t="inlineStr">
        <is>
          <t>GAA006</t>
        </is>
      </c>
      <c r="B8" s="12" t="inlineStr">
        <is>
          <t>Conor Ryan</t>
        </is>
      </c>
      <c r="C8" s="12" t="inlineStr">
        <is>
          <t>Kilkenny</t>
        </is>
      </c>
      <c r="D8" s="12" t="inlineStr">
        <is>
          <t>Adult Men</t>
        </is>
      </c>
      <c r="E8" s="11" t="inlineStr">
        <is>
          <t>Adult</t>
        </is>
      </c>
      <c r="F8" s="13" t="inlineStr">
        <is>
          <t>14/02/2026</t>
        </is>
      </c>
      <c r="G8" s="13" t="inlineStr">
        <is>
          <t>31/03/2026</t>
        </is>
      </c>
      <c r="H8" s="6">
        <f>IFERROR(VLOOKUP(E8,'Setup &amp; Instructions'!$A$8:$B$12,2,FALSE),200)</f>
        <v/>
      </c>
      <c r="I8" s="7" t="n">
        <v>100</v>
      </c>
      <c r="J8" s="14">
        <f>MAX(H8-I8,0)</f>
        <v/>
      </c>
      <c r="K8" s="11">
        <f>IF(I8&gt;=H8,"Paid",IF(I8=0,"Outstanding","Part-paid"))</f>
        <v/>
      </c>
      <c r="L8" s="9" t="inlineStr">
        <is>
          <t>01/03/2026</t>
        </is>
      </c>
      <c r="M8" s="10" t="inlineStr">
        <is>
          <t>Card</t>
        </is>
      </c>
      <c r="N8" s="11" t="inlineStr">
        <is>
          <t>GAA-2026-005</t>
        </is>
      </c>
      <c r="O8" s="11">
        <f>IF(AND(K8&lt;&gt;"Paid",TODAY()&gt;G8),"Overdue","Within terms")</f>
        <v/>
      </c>
      <c r="P8" s="10" t="inlineStr">
        <is>
          <t>Yes</t>
        </is>
      </c>
      <c r="Q8" s="12" t="inlineStr">
        <is>
          <t>Balance due end of season</t>
        </is>
      </c>
    </row>
    <row r="9">
      <c r="A9" s="3" t="inlineStr">
        <is>
          <t>GAA007</t>
        </is>
      </c>
      <c r="B9" s="4" t="inlineStr">
        <is>
          <t>Ciara Ní Shúilleabháin</t>
        </is>
      </c>
      <c r="C9" s="4" t="inlineStr">
        <is>
          <t>Sligo</t>
        </is>
      </c>
      <c r="D9" s="4" t="inlineStr">
        <is>
          <t>Adult Ladies</t>
        </is>
      </c>
      <c r="E9" s="3" t="inlineStr">
        <is>
          <t>Adult</t>
        </is>
      </c>
      <c r="F9" s="5" t="inlineStr">
        <is>
          <t>02/03/2026</t>
        </is>
      </c>
      <c r="G9" s="5" t="inlineStr">
        <is>
          <t>31/03/2026</t>
        </is>
      </c>
      <c r="H9" s="6">
        <f>IFERROR(VLOOKUP(E9,'Setup &amp; Instructions'!$A$8:$B$12,2,FALSE),200)</f>
        <v/>
      </c>
      <c r="I9" s="7" t="n">
        <v>200</v>
      </c>
      <c r="J9" s="8">
        <f>MAX(H9-I9,0)</f>
        <v/>
      </c>
      <c r="K9" s="3">
        <f>IF(I9&gt;=H9,"Paid",IF(I9=0,"Outstanding","Part-paid"))</f>
        <v/>
      </c>
      <c r="L9" s="9" t="inlineStr">
        <is>
          <t>15/03/2026</t>
        </is>
      </c>
      <c r="M9" s="10" t="inlineStr">
        <is>
          <t>Bank Transfer</t>
        </is>
      </c>
      <c r="N9" s="3" t="inlineStr">
        <is>
          <t>GAA-2026-006</t>
        </is>
      </c>
      <c r="O9" s="3">
        <f>IF(AND(K9&lt;&gt;"Paid",TODAY()&gt;G9),"Overdue","Within terms")</f>
        <v/>
      </c>
      <c r="P9" s="10" t="inlineStr">
        <is>
          <t>Yes</t>
        </is>
      </c>
      <c r="Q9" s="4" t="inlineStr">
        <is>
          <t>New transfer from Sligo Rovers</t>
        </is>
      </c>
    </row>
    <row r="10">
      <c r="A10" s="11" t="inlineStr">
        <is>
          <t>GAA008</t>
        </is>
      </c>
      <c r="B10" s="12" t="inlineStr">
        <is>
          <t>Oisín Doyle</t>
        </is>
      </c>
      <c r="C10" s="12" t="inlineStr">
        <is>
          <t>Drogheda</t>
        </is>
      </c>
      <c r="D10" s="12" t="inlineStr">
        <is>
          <t>Student</t>
        </is>
      </c>
      <c r="E10" s="11" t="inlineStr">
        <is>
          <t>Student</t>
        </is>
      </c>
      <c r="F10" s="13" t="inlineStr">
        <is>
          <t>18/03/2026</t>
        </is>
      </c>
      <c r="G10" s="13" t="inlineStr">
        <is>
          <t>31/03/2026</t>
        </is>
      </c>
      <c r="H10" s="6">
        <f>IFERROR(VLOOKUP(E10,'Setup &amp; Instructions'!$A$8:$B$12,2,FALSE),120)</f>
        <v/>
      </c>
      <c r="I10" s="7" t="n">
        <v>0</v>
      </c>
      <c r="J10" s="14">
        <f>MAX(H10-I10,0)</f>
        <v/>
      </c>
      <c r="K10" s="11">
        <f>IF(I10&gt;=H10,"Paid",IF(I10=0,"Outstanding","Part-paid"))</f>
        <v/>
      </c>
      <c r="L10" s="9" t="inlineStr"/>
      <c r="M10" s="10" t="inlineStr"/>
      <c r="N10" s="11" t="inlineStr"/>
      <c r="O10" s="11">
        <f>IF(AND(K10&lt;&gt;"Paid",TODAY()&gt;G10),"Overdue","Within terms")</f>
        <v/>
      </c>
      <c r="P10" s="10" t="inlineStr">
        <is>
          <t>Yes</t>
        </is>
      </c>
      <c r="Q10" s="12" t="inlineStr">
        <is>
          <t>Follow up required</t>
        </is>
      </c>
    </row>
    <row r="11">
      <c r="A11" s="3" t="inlineStr">
        <is>
          <t>GAA009</t>
        </is>
      </c>
      <c r="B11" s="4" t="inlineStr">
        <is>
          <t>Róisín McCarthy</t>
        </is>
      </c>
      <c r="C11" s="4" t="inlineStr">
        <is>
          <t>Wexford</t>
        </is>
      </c>
      <c r="D11" s="4" t="inlineStr">
        <is>
          <t>Juvenile</t>
        </is>
      </c>
      <c r="E11" s="3" t="inlineStr">
        <is>
          <t>Juvenile</t>
        </is>
      </c>
      <c r="F11" s="5" t="inlineStr">
        <is>
          <t>05/07/2026</t>
        </is>
      </c>
      <c r="G11" s="5" t="inlineStr">
        <is>
          <t>31/03/2026</t>
        </is>
      </c>
      <c r="H11" s="6">
        <f>IFERROR(VLOOKUP(E11,'Setup &amp; Instructions'!$A$8:$B$12,2,FALSE),80)</f>
        <v/>
      </c>
      <c r="I11" s="7" t="n">
        <v>80</v>
      </c>
      <c r="J11" s="8">
        <f>MAX(H11-I11,0)</f>
        <v/>
      </c>
      <c r="K11" s="3">
        <f>IF(I11&gt;=H11,"Paid",IF(I11=0,"Outstanding","Part-paid"))</f>
        <v/>
      </c>
      <c r="L11" s="9" t="inlineStr">
        <is>
          <t>20/06/2026</t>
        </is>
      </c>
      <c r="M11" s="10" t="inlineStr">
        <is>
          <t>Cash</t>
        </is>
      </c>
      <c r="N11" s="3" t="inlineStr">
        <is>
          <t>GAA-2026-007</t>
        </is>
      </c>
      <c r="O11" s="3">
        <f>IF(AND(K11&lt;&gt;"Paid",TODAY()&gt;G11),"Overdue","Within terms")</f>
        <v/>
      </c>
      <c r="P11" s="10" t="inlineStr">
        <is>
          <t>Yes</t>
        </is>
      </c>
      <c r="Q11" s="4" t="inlineStr">
        <is>
          <t>U12 panel</t>
        </is>
      </c>
    </row>
  </sheetData>
  <mergeCells count="1">
    <mergeCell ref="A1:Q1"/>
  </mergeCells>
  <conditionalFormatting sqref="K3:K11">
    <cfRule type="expression" priority="1" dxfId="0" stopIfTrue="1">
      <formula>K3="Paid"</formula>
    </cfRule>
    <cfRule type="expression" priority="2" dxfId="1" stopIfTrue="1">
      <formula>K3="Part-paid"</formula>
    </cfRule>
    <cfRule type="expression" priority="3" dxfId="2" stopIfTrue="1">
      <formula>K3="Outstanding"</formula>
    </cfRule>
  </conditionalFormatting>
  <conditionalFormatting sqref="O3:O11">
    <cfRule type="expression" priority="4" dxfId="2" stopIfTrue="1">
      <formula>O3="Overdue"</formula>
    </cfRule>
  </conditionalFormatting>
  <dataValidations count="3">
    <dataValidation sqref="E3:E11" showErrorMessage="1" showInputMessage="1" allowBlank="1" type="list">
      <formula1>"Adult,Student,Juvenile,Family,Social"</formula1>
    </dataValidation>
    <dataValidation sqref="M3:M11" showErrorMessage="1" showInputMessage="1" allowBlank="1" type="list">
      <formula1>"Card,Bank Transfer,Cash,Standing Order,Cheque"</formula1>
    </dataValidation>
    <dataValidation sqref="P3:P11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9" max="9"/>
    <col width="12" customWidth="1" min="10" max="10"/>
  </cols>
  <sheetData>
    <row r="1" ht="28" customHeight="1">
      <c r="A1" s="1" t="inlineStr">
        <is>
          <t>COMMITTEE DASHBOARD — MEMBERSHIP SUBS 2026</t>
        </is>
      </c>
    </row>
    <row r="2"/>
    <row r="3">
      <c r="A3" s="15" t="inlineStr">
        <is>
          <t>Key Metric</t>
        </is>
      </c>
      <c r="B3" s="15" t="inlineStr">
        <is>
          <t>Value</t>
        </is>
      </c>
      <c r="D3" s="15" t="inlineStr">
        <is>
          <t>Category</t>
        </is>
      </c>
      <c r="E3" s="15" t="inlineStr">
        <is>
          <t>Members</t>
        </is>
      </c>
      <c r="F3" s="15" t="inlineStr">
        <is>
          <t>Total Due (€)</t>
        </is>
      </c>
      <c r="G3" s="15" t="inlineStr">
        <is>
          <t>Amount Paid (€)</t>
        </is>
      </c>
      <c r="I3" s="16" t="inlineStr">
        <is>
          <t>Status</t>
        </is>
      </c>
      <c r="J3" s="16" t="inlineStr">
        <is>
          <t>Count</t>
        </is>
      </c>
    </row>
    <row r="4">
      <c r="A4" s="4" t="inlineStr">
        <is>
          <t>Total Registered Members</t>
        </is>
      </c>
      <c r="B4" s="17">
        <f>COUNTA('Membership Register'!A3:A11)</f>
        <v/>
      </c>
      <c r="D4" s="3" t="inlineStr">
        <is>
          <t>Adult</t>
        </is>
      </c>
      <c r="E4" s="3">
        <f>COUNTIF('Membership Register'!$E$3:$E$11,D4)</f>
        <v/>
      </c>
      <c r="F4" s="8">
        <f>SUMIF('Membership Register'!$E$3:$E$11,D4,'Membership Register'!$H$3:$H$11)</f>
        <v/>
      </c>
      <c r="G4" s="8">
        <f>SUMIF('Membership Register'!$E$3:$E$11,D4,'Membership Register'!$I$3:$I$11)</f>
        <v/>
      </c>
      <c r="I4" s="3" t="inlineStr">
        <is>
          <t>Paid</t>
        </is>
      </c>
      <c r="J4" s="3">
        <f>COUNTIF('Membership Register'!$K$3:$K$11,I4)</f>
        <v/>
      </c>
    </row>
    <row r="5">
      <c r="A5" s="12" t="inlineStr">
        <is>
          <t>Total Subs Due (€)</t>
        </is>
      </c>
      <c r="B5" s="14">
        <f>SUM('Membership Register'!H3:H11)</f>
        <v/>
      </c>
      <c r="D5" s="11" t="inlineStr">
        <is>
          <t>Student</t>
        </is>
      </c>
      <c r="E5" s="11">
        <f>COUNTIF('Membership Register'!$E$3:$E$11,D5)</f>
        <v/>
      </c>
      <c r="F5" s="14">
        <f>SUMIF('Membership Register'!$E$3:$E$11,D5,'Membership Register'!$H$3:$H$11)</f>
        <v/>
      </c>
      <c r="G5" s="14">
        <f>SUMIF('Membership Register'!$E$3:$E$11,D5,'Membership Register'!$I$3:$I$11)</f>
        <v/>
      </c>
      <c r="I5" s="11" t="inlineStr">
        <is>
          <t>Part-paid</t>
        </is>
      </c>
      <c r="J5" s="11">
        <f>COUNTIF('Membership Register'!$K$3:$K$11,I5)</f>
        <v/>
      </c>
    </row>
    <row r="6">
      <c r="A6" s="4" t="inlineStr">
        <is>
          <t>Total Collected (€)</t>
        </is>
      </c>
      <c r="B6" s="8">
        <f>SUM('Membership Register'!I3:I11)</f>
        <v/>
      </c>
      <c r="D6" s="3" t="inlineStr">
        <is>
          <t>Juvenile</t>
        </is>
      </c>
      <c r="E6" s="3">
        <f>COUNTIF('Membership Register'!$E$3:$E$11,D6)</f>
        <v/>
      </c>
      <c r="F6" s="8">
        <f>SUMIF('Membership Register'!$E$3:$E$11,D6,'Membership Register'!$H$3:$H$11)</f>
        <v/>
      </c>
      <c r="G6" s="8">
        <f>SUMIF('Membership Register'!$E$3:$E$11,D6,'Membership Register'!$I$3:$I$11)</f>
        <v/>
      </c>
      <c r="I6" s="3" t="inlineStr">
        <is>
          <t>Outstanding</t>
        </is>
      </c>
      <c r="J6" s="3">
        <f>COUNTIF('Membership Register'!$K$3:$K$11,I6)</f>
        <v/>
      </c>
    </row>
    <row r="7">
      <c r="A7" s="12" t="inlineStr">
        <is>
          <t>Outstanding Balance (€)</t>
        </is>
      </c>
      <c r="B7" s="14">
        <f>SUM('Membership Register'!J3:J11)</f>
        <v/>
      </c>
      <c r="D7" s="11" t="inlineStr">
        <is>
          <t>Family</t>
        </is>
      </c>
      <c r="E7" s="11">
        <f>COUNTIF('Membership Register'!$E$3:$E$11,D7)</f>
        <v/>
      </c>
      <c r="F7" s="14">
        <f>SUMIF('Membership Register'!$E$3:$E$11,D7,'Membership Register'!$H$3:$H$11)</f>
        <v/>
      </c>
      <c r="G7" s="14">
        <f>SUMIF('Membership Register'!$E$3:$E$11,D7,'Membership Register'!$I$3:$I$11)</f>
        <v/>
      </c>
    </row>
    <row r="8">
      <c r="A8" s="4" t="inlineStr">
        <is>
          <t>Average Annual Fee (€)</t>
        </is>
      </c>
      <c r="B8" s="8">
        <f>AVERAGE('Membership Register'!H3:H11)</f>
        <v/>
      </c>
      <c r="D8" s="3" t="inlineStr">
        <is>
          <t>Social</t>
        </is>
      </c>
      <c r="E8" s="3">
        <f>COUNTIF('Membership Register'!$E$3:$E$11,D8)</f>
        <v/>
      </c>
      <c r="F8" s="8">
        <f>SUMIF('Membership Register'!$E$3:$E$11,D8,'Membership Register'!$H$3:$H$11)</f>
        <v/>
      </c>
      <c r="G8" s="8">
        <f>SUMIF('Membership Register'!$E$3:$E$11,D8,'Membership Register'!$I$3:$I$11)</f>
        <v/>
      </c>
    </row>
    <row r="9">
      <c r="A9" s="12" t="inlineStr">
        <is>
          <t>Paid Member Percentage</t>
        </is>
      </c>
      <c r="B9" s="18">
        <f>COUNTIF('Membership Register'!K3:K11,"Paid")/COUNTA('Membership Register'!A3:A11)</f>
        <v/>
      </c>
    </row>
    <row r="10">
      <c r="A10" s="4" t="inlineStr">
        <is>
          <t>Overdue Accounts</t>
        </is>
      </c>
      <c r="B10" s="17">
        <f>COUNTIF('Membership Register'!O3:O11,"Overdue")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20" customWidth="1" min="3" max="3"/>
  </cols>
  <sheetData>
    <row r="1" ht="28" customHeight="1">
      <c r="A1" s="1" t="inlineStr">
        <is>
          <t>SETUP &amp; INSTRUCTIONS</t>
        </is>
      </c>
    </row>
    <row r="2"/>
    <row r="3">
      <c r="A3" s="19" t="inlineStr">
        <is>
          <t>How to Use This Tracker</t>
        </is>
      </c>
    </row>
    <row r="4" ht="32" customHeight="1">
      <c r="A4" s="20" t="inlineStr">
        <is>
          <t>1. Add new members on the 'Membership Register' sheet, filling in Member ID, Name, Town/County, Team/Grade and Membership Category.</t>
        </is>
      </c>
    </row>
    <row r="5" ht="32" customHeight="1">
      <c r="A5" s="21" t="inlineStr">
        <is>
          <t>2. Select the Membership Category from the dropdown list — the Annual Fee is calculated automatically using the fee table below.</t>
        </is>
      </c>
    </row>
    <row r="6" ht="32" customHeight="1">
      <c r="A6" s="20" t="inlineStr">
        <is>
          <t>3. Record payments by entering the Amount Paid, Payment Date and Payment Method — Balance and Payment Status update automatically.</t>
        </is>
      </c>
    </row>
    <row r="7" ht="32" customHeight="1">
      <c r="A7" s="22" t="inlineStr">
        <is>
          <t>Membership Category</t>
        </is>
      </c>
      <c r="B7" s="25" t="n"/>
      <c r="C7" s="26" t="n"/>
    </row>
    <row r="8" ht="32" customHeight="1">
      <c r="A8" s="10" t="inlineStr">
        <is>
          <t>Adult</t>
        </is>
      </c>
      <c r="B8" s="25" t="n"/>
      <c r="C8" s="26" t="n"/>
    </row>
    <row r="9" ht="32" customHeight="1">
      <c r="A9" s="10" t="inlineStr">
        <is>
          <t>Student</t>
        </is>
      </c>
      <c r="B9" s="25" t="n"/>
      <c r="C9" s="26" t="n"/>
    </row>
    <row r="10" ht="32" customHeight="1">
      <c r="A10" s="10" t="inlineStr">
        <is>
          <t>Juvenile</t>
        </is>
      </c>
      <c r="B10" s="25" t="n"/>
      <c r="C10" s="26" t="n"/>
    </row>
    <row r="11" ht="32" customHeight="1">
      <c r="A11" s="23" t="inlineStr">
        <is>
          <t>Family</t>
        </is>
      </c>
      <c r="B11" s="25" t="n"/>
      <c r="C11" s="26" t="n"/>
    </row>
    <row r="12">
      <c r="A12" s="10" t="inlineStr">
        <is>
          <t>Social</t>
        </is>
      </c>
      <c r="B12" s="7" t="n">
        <v>60</v>
      </c>
    </row>
    <row r="13"/>
    <row r="14">
      <c r="A14" s="24" t="inlineStr">
        <is>
          <t>Note: fees are club-defined — update this table each year before registration opens.</t>
        </is>
      </c>
    </row>
  </sheetData>
  <mergeCells count="11">
    <mergeCell ref="A1:C1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4:C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2026-07-14T11:24:39Z</dcterms:created>
  <dcterms:modified xmlns:dcterms="http://purl.org/dc/terms/" xmlns:xsi="http://www.w3.org/2001/XMLSchema-instance" xsi:type="dcterms:W3CDTF">2026-07-14T11:24:39Z</dcterms:modified>
</cp:coreProperties>
</file>