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aim Log" sheetId="1" state="visible" r:id="rId1"/>
    <sheet xmlns:r="http://schemas.openxmlformats.org/officeDocument/2006/relationships" name="Rates &amp; Rules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€&quot;#,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i val="1"/>
      <color rgb="00475569"/>
      <sz val="9"/>
    </font>
  </fonts>
  <fills count="8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E2E8F0"/>
        <bgColor rgb="00E2E8F0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6" borderId="1" pivotButton="0" quotePrefix="0" xfId="0"/>
    <xf numFmtId="165" fontId="4" fillId="6" borderId="1" pivotButton="0" quotePrefix="0" xfId="0"/>
    <xf numFmtId="0" fontId="2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4" fillId="4" borderId="1" pivotButton="0" quotePrefix="0" xfId="0"/>
    <xf numFmtId="0" fontId="0" fillId="4" borderId="1" pivotButton="0" quotePrefix="0" xfId="0"/>
    <xf numFmtId="0" fontId="3" fillId="4" borderId="1" pivotButton="0" quotePrefix="0" xfId="0"/>
    <xf numFmtId="0" fontId="4" fillId="5" borderId="1" pivotButton="0" quotePrefix="0" xfId="0"/>
    <xf numFmtId="0" fontId="0" fillId="5" borderId="1" pivotButton="0" quotePrefix="0" xfId="0"/>
    <xf numFmtId="0" fontId="3" fillId="5" borderId="1" pivotButton="0" quotePrefix="0" xfId="0"/>
    <xf numFmtId="165" fontId="3" fillId="5" borderId="1" pivotButton="0" quotePrefix="0" xfId="0"/>
    <xf numFmtId="165" fontId="3" fillId="4" borderId="1" pivotButton="0" quotePrefix="0" xfId="0"/>
    <xf numFmtId="0" fontId="5" fillId="0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DBEAFE"/>
          <bgColor rgb="00DBEA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 Totals by Expense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Dashboard'!$A$17:$A$23</f>
            </numRef>
          </cat>
          <val>
            <numRef>
              <f>'Summary Dashboard'!$B$17:$B$23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Expense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Claimed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 Status Split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Dashboard'!E16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Dashboard'!$D$17:$D$21</f>
            </numRef>
          </cat>
          <val>
            <numRef>
              <f>'Summary Dashboard'!$E$17:$E$21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25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6" customWidth="1" min="3" max="3"/>
    <col width="12" customWidth="1" min="4" max="4"/>
    <col width="12" customWidth="1" min="5" max="5"/>
    <col width="13" customWidth="1" min="6" max="6"/>
    <col width="24" customWidth="1" min="7" max="7"/>
    <col width="16" customWidth="1" min="8" max="8"/>
    <col width="18" customWidth="1" min="9" max="9"/>
    <col width="14" customWidth="1" min="10" max="10"/>
    <col width="14" customWidth="1" min="11" max="11"/>
    <col width="14" customWidth="1" min="12" max="12"/>
    <col width="13" customWidth="1" min="13" max="13"/>
    <col width="26" customWidth="1" min="14" max="14"/>
    <col width="18" customWidth="1" min="15" max="15"/>
  </cols>
  <sheetData>
    <row r="1" ht="26" customHeight="1">
      <c r="A1" s="1" t="inlineStr">
        <is>
          <t>Flat Rate Expenses Claim Log — Irish Public Sector Body Ltd.</t>
        </is>
      </c>
    </row>
    <row r="2" ht="32" customHeight="1">
      <c r="A2" s="2" t="inlineStr">
        <is>
          <t>Claim ID</t>
        </is>
      </c>
      <c r="B2" s="2" t="inlineStr">
        <is>
          <t>Claim Date</t>
        </is>
      </c>
      <c r="C2" s="2" t="inlineStr">
        <is>
          <t>Employee Name</t>
        </is>
      </c>
      <c r="D2" s="2" t="inlineStr">
        <is>
          <t>PPS Number</t>
        </is>
      </c>
      <c r="E2" s="2" t="inlineStr">
        <is>
          <t>Department</t>
        </is>
      </c>
      <c r="F2" s="2" t="inlineStr">
        <is>
          <t>Work Location</t>
        </is>
      </c>
      <c r="G2" s="2" t="inlineStr">
        <is>
          <t>Expense Type</t>
        </is>
      </c>
      <c r="H2" s="2" t="inlineStr">
        <is>
          <t>Flat Rate Amount (€)</t>
        </is>
      </c>
      <c r="I2" s="2" t="inlineStr">
        <is>
          <t>Quantity / Days Claimed</t>
        </is>
      </c>
      <c r="J2" s="2" t="inlineStr">
        <is>
          <t>Claim Total (€)</t>
        </is>
      </c>
      <c r="K2" s="2" t="inlineStr">
        <is>
          <t>Approval Status</t>
        </is>
      </c>
      <c r="L2" s="2" t="inlineStr">
        <is>
          <t>Submitted To</t>
        </is>
      </c>
      <c r="M2" s="2" t="inlineStr">
        <is>
          <t>Paid Date</t>
        </is>
      </c>
      <c r="N2" s="2" t="inlineStr">
        <is>
          <t>Notes</t>
        </is>
      </c>
      <c r="O2" s="2" t="inlineStr">
        <is>
          <t>Payroll Status</t>
        </is>
      </c>
    </row>
    <row r="3">
      <c r="A3" s="3" t="inlineStr">
        <is>
          <t>CL-001</t>
        </is>
      </c>
      <c r="B3" s="4" t="inlineStr">
        <is>
          <t>15/01/2026</t>
        </is>
      </c>
      <c r="C3" s="5" t="inlineStr">
        <is>
          <t>Aoife Byrne</t>
        </is>
      </c>
      <c r="D3" s="5" t="inlineStr">
        <is>
          <t>1234567TA</t>
        </is>
      </c>
      <c r="E3" s="5" t="inlineStr">
        <is>
          <t>Sales</t>
        </is>
      </c>
      <c r="F3" s="5" t="inlineStr">
        <is>
          <t>Dublin</t>
        </is>
      </c>
      <c r="G3" s="5" t="inlineStr">
        <is>
          <t>Travel Mileage Flat Rate</t>
        </is>
      </c>
      <c r="H3" s="6">
        <f>IFERROR(VLOOKUP(G3,'Rates &amp; Rules'!$A$3:$C$9,3,0),0)</f>
        <v/>
      </c>
      <c r="I3" s="7" t="n">
        <v>45</v>
      </c>
      <c r="J3" s="6">
        <f>IFERROR(H3*I3,0)</f>
        <v/>
      </c>
      <c r="K3" s="8" t="inlineStr">
        <is>
          <t>Approved</t>
        </is>
      </c>
      <c r="L3" s="5" t="inlineStr">
        <is>
          <t>Finance Dept</t>
        </is>
      </c>
      <c r="M3" s="4" t="inlineStr">
        <is>
          <t>30/01/2026</t>
        </is>
      </c>
      <c r="N3" s="5" t="inlineStr">
        <is>
          <t>Client site visits</t>
        </is>
      </c>
      <c r="O3" s="5">
        <f>IF(K3="Approved","Ready for payroll",IF(K3="Paid","Payment complete","Pending approval"))</f>
        <v/>
      </c>
    </row>
    <row r="4">
      <c r="A4" s="9" t="inlineStr">
        <is>
          <t>CL-002</t>
        </is>
      </c>
      <c r="B4" s="10" t="inlineStr">
        <is>
          <t>20/01/2026</t>
        </is>
      </c>
      <c r="C4" s="11" t="inlineStr">
        <is>
          <t>Seán Murphy</t>
        </is>
      </c>
      <c r="D4" s="11" t="inlineStr">
        <is>
          <t>2345678TB</t>
        </is>
      </c>
      <c r="E4" s="11" t="inlineStr">
        <is>
          <t>IT</t>
        </is>
      </c>
      <c r="F4" s="11" t="inlineStr">
        <is>
          <t>Cork</t>
        </is>
      </c>
      <c r="G4" s="11" t="inlineStr">
        <is>
          <t>Home Working Allowance</t>
        </is>
      </c>
      <c r="H4" s="12">
        <f>IFERROR(VLOOKUP(G4,'Rates &amp; Rules'!$A$3:$C$9,3,0),0)</f>
        <v/>
      </c>
      <c r="I4" s="7" t="n">
        <v>18</v>
      </c>
      <c r="J4" s="12">
        <f>IFERROR(H4*I4,0)</f>
        <v/>
      </c>
      <c r="K4" s="8" t="inlineStr">
        <is>
          <t>Pending</t>
        </is>
      </c>
      <c r="L4" s="11" t="inlineStr">
        <is>
          <t>Line Manager</t>
        </is>
      </c>
      <c r="M4" s="10" t="inlineStr"/>
      <c r="N4" s="11" t="inlineStr">
        <is>
          <t>January remote working days</t>
        </is>
      </c>
      <c r="O4" s="11">
        <f>IF(K4="Approved","Ready for payroll",IF(K4="Paid","Payment complete","Pending approval"))</f>
        <v/>
      </c>
    </row>
    <row r="5">
      <c r="A5" s="3" t="inlineStr">
        <is>
          <t>CL-003</t>
        </is>
      </c>
      <c r="B5" s="4" t="inlineStr">
        <is>
          <t>22/01/2026</t>
        </is>
      </c>
      <c r="C5" s="5" t="inlineStr">
        <is>
          <t>Niamh O'Connor</t>
        </is>
      </c>
      <c r="D5" s="5" t="inlineStr">
        <is>
          <t>3456789TC</t>
        </is>
      </c>
      <c r="E5" s="5" t="inlineStr">
        <is>
          <t>Operations</t>
        </is>
      </c>
      <c r="F5" s="5" t="inlineStr">
        <is>
          <t>Galway</t>
        </is>
      </c>
      <c r="G5" s="5" t="inlineStr">
        <is>
          <t>Subsistence (Day)</t>
        </is>
      </c>
      <c r="H5" s="6">
        <f>IFERROR(VLOOKUP(G5,'Rates &amp; Rules'!$A$3:$C$9,3,0),0)</f>
        <v/>
      </c>
      <c r="I5" s="7" t="n">
        <v>3</v>
      </c>
      <c r="J5" s="6">
        <f>IFERROR(H5*I5,0)</f>
        <v/>
      </c>
      <c r="K5" s="8" t="inlineStr">
        <is>
          <t>Approved</t>
        </is>
      </c>
      <c r="L5" s="5" t="inlineStr">
        <is>
          <t>Finance Dept</t>
        </is>
      </c>
      <c r="M5" s="4" t="inlineStr">
        <is>
          <t>05/02/2026</t>
        </is>
      </c>
      <c r="N5" s="5" t="inlineStr">
        <is>
          <t>Site inspection days</t>
        </is>
      </c>
      <c r="O5" s="5">
        <f>IF(K5="Approved","Ready for payroll",IF(K5="Paid","Payment complete","Pending approval"))</f>
        <v/>
      </c>
    </row>
    <row r="6">
      <c r="A6" s="9" t="inlineStr">
        <is>
          <t>CL-004</t>
        </is>
      </c>
      <c r="B6" s="10" t="inlineStr">
        <is>
          <t>25/01/2026</t>
        </is>
      </c>
      <c r="C6" s="11" t="inlineStr">
        <is>
          <t>Cian Kelly</t>
        </is>
      </c>
      <c r="D6" s="11" t="inlineStr">
        <is>
          <t>4567890TD</t>
        </is>
      </c>
      <c r="E6" s="11" t="inlineStr">
        <is>
          <t>Sales</t>
        </is>
      </c>
      <c r="F6" s="11" t="inlineStr">
        <is>
          <t>Limerick</t>
        </is>
      </c>
      <c r="G6" s="11" t="inlineStr">
        <is>
          <t>Travel Mileage Flat Rate</t>
        </is>
      </c>
      <c r="H6" s="12">
        <f>IFERROR(VLOOKUP(G6,'Rates &amp; Rules'!$A$3:$C$9,3,0),0)</f>
        <v/>
      </c>
      <c r="I6" s="7" t="n">
        <v>60</v>
      </c>
      <c r="J6" s="12">
        <f>IFERROR(H6*I6,0)</f>
        <v/>
      </c>
      <c r="K6" s="8" t="inlineStr">
        <is>
          <t>Paid</t>
        </is>
      </c>
      <c r="L6" s="11" t="inlineStr">
        <is>
          <t>Finance Dept</t>
        </is>
      </c>
      <c r="M6" s="10" t="inlineStr">
        <is>
          <t>10/02/2026</t>
        </is>
      </c>
      <c r="N6" s="11" t="inlineStr">
        <is>
          <t>Regional sales visits</t>
        </is>
      </c>
      <c r="O6" s="11">
        <f>IF(K6="Approved","Ready for payroll",IF(K6="Paid","Payment complete","Pending approval"))</f>
        <v/>
      </c>
    </row>
    <row r="7">
      <c r="A7" s="3" t="inlineStr">
        <is>
          <t>CL-005</t>
        </is>
      </c>
      <c r="B7" s="4" t="inlineStr">
        <is>
          <t>28/01/2026</t>
        </is>
      </c>
      <c r="C7" s="5" t="inlineStr">
        <is>
          <t>Saoirse Walsh</t>
        </is>
      </c>
      <c r="D7" s="5" t="inlineStr">
        <is>
          <t>5678901TE</t>
        </is>
      </c>
      <c r="E7" s="5" t="inlineStr">
        <is>
          <t>HR</t>
        </is>
      </c>
      <c r="F7" s="5" t="inlineStr">
        <is>
          <t>Waterford</t>
        </is>
      </c>
      <c r="G7" s="5" t="inlineStr">
        <is>
          <t>Home Working Allowance</t>
        </is>
      </c>
      <c r="H7" s="6">
        <f>IFERROR(VLOOKUP(G7,'Rates &amp; Rules'!$A$3:$C$9,3,0),0)</f>
        <v/>
      </c>
      <c r="I7" s="7" t="n">
        <v>20</v>
      </c>
      <c r="J7" s="6">
        <f>IFERROR(H7*I7,0)</f>
        <v/>
      </c>
      <c r="K7" s="8" t="inlineStr">
        <is>
          <t>Approved</t>
        </is>
      </c>
      <c r="L7" s="5" t="inlineStr">
        <is>
          <t>Line Manager</t>
        </is>
      </c>
      <c r="M7" s="4" t="inlineStr">
        <is>
          <t>12/02/2026</t>
        </is>
      </c>
      <c r="N7" s="5" t="inlineStr">
        <is>
          <t>Remote working month</t>
        </is>
      </c>
      <c r="O7" s="5">
        <f>IF(K7="Approved","Ready for payroll",IF(K7="Paid","Payment complete","Pending approval"))</f>
        <v/>
      </c>
    </row>
    <row r="8">
      <c r="A8" s="9" t="inlineStr">
        <is>
          <t>CL-006</t>
        </is>
      </c>
      <c r="B8" s="10" t="inlineStr">
        <is>
          <t>02/02/2026</t>
        </is>
      </c>
      <c r="C8" s="11" t="inlineStr">
        <is>
          <t>Conor Ryan</t>
        </is>
      </c>
      <c r="D8" s="11" t="inlineStr">
        <is>
          <t>6789012TF</t>
        </is>
      </c>
      <c r="E8" s="11" t="inlineStr">
        <is>
          <t>Finance</t>
        </is>
      </c>
      <c r="F8" s="11" t="inlineStr">
        <is>
          <t>Kilkenny</t>
        </is>
      </c>
      <c r="G8" s="11" t="inlineStr">
        <is>
          <t>Parking / Toll Allowance</t>
        </is>
      </c>
      <c r="H8" s="12">
        <f>IFERROR(VLOOKUP(G8,'Rates &amp; Rules'!$A$3:$C$9,3,0),0)</f>
        <v/>
      </c>
      <c r="I8" s="7" t="n">
        <v>5</v>
      </c>
      <c r="J8" s="12">
        <f>IFERROR(H8*I8,0)</f>
        <v/>
      </c>
      <c r="K8" s="8" t="inlineStr">
        <is>
          <t>Rejected</t>
        </is>
      </c>
      <c r="L8" s="11" t="inlineStr">
        <is>
          <t>Finance Dept</t>
        </is>
      </c>
      <c r="M8" s="10" t="inlineStr"/>
      <c r="N8" s="11" t="inlineStr">
        <is>
          <t>No receipts provided</t>
        </is>
      </c>
      <c r="O8" s="11">
        <f>IF(K8="Approved","Ready for payroll",IF(K8="Paid","Payment complete","Pending approval"))</f>
        <v/>
      </c>
    </row>
    <row r="9">
      <c r="A9" s="3" t="inlineStr">
        <is>
          <t>CL-007</t>
        </is>
      </c>
      <c r="B9" s="4" t="inlineStr">
        <is>
          <t>05/02/2026</t>
        </is>
      </c>
      <c r="C9" s="5" t="inlineStr">
        <is>
          <t>Ciara Brennan</t>
        </is>
      </c>
      <c r="D9" s="5" t="inlineStr">
        <is>
          <t>7890123TG</t>
        </is>
      </c>
      <c r="E9" s="5" t="inlineStr">
        <is>
          <t>Retail</t>
        </is>
      </c>
      <c r="F9" s="5" t="inlineStr">
        <is>
          <t>Sligo</t>
        </is>
      </c>
      <c r="G9" s="5" t="inlineStr">
        <is>
          <t>Uniform / PPE Allowance</t>
        </is>
      </c>
      <c r="H9" s="6">
        <f>IFERROR(VLOOKUP(G9,'Rates &amp; Rules'!$A$3:$C$9,3,0),0)</f>
        <v/>
      </c>
      <c r="I9" s="7" t="n">
        <v>1</v>
      </c>
      <c r="J9" s="6">
        <f>IFERROR(H9*I9,0)</f>
        <v/>
      </c>
      <c r="K9" s="8" t="inlineStr">
        <is>
          <t>Approved</t>
        </is>
      </c>
      <c r="L9" s="5" t="inlineStr">
        <is>
          <t>HR Dept</t>
        </is>
      </c>
      <c r="M9" s="4" t="inlineStr">
        <is>
          <t>18/02/2026</t>
        </is>
      </c>
      <c r="N9" s="5" t="inlineStr">
        <is>
          <t>Annual uniform allowance</t>
        </is>
      </c>
      <c r="O9" s="5">
        <f>IF(K9="Approved","Ready for payroll",IF(K9="Paid","Payment complete","Pending approval"))</f>
        <v/>
      </c>
    </row>
    <row r="10">
      <c r="A10" s="9" t="inlineStr">
        <is>
          <t>CL-008</t>
        </is>
      </c>
      <c r="B10" s="10" t="inlineStr">
        <is>
          <t>08/02/2026</t>
        </is>
      </c>
      <c r="C10" s="11" t="inlineStr">
        <is>
          <t>Oisín McCarthy</t>
        </is>
      </c>
      <c r="D10" s="11" t="inlineStr">
        <is>
          <t>8901234TH</t>
        </is>
      </c>
      <c r="E10" s="11" t="inlineStr">
        <is>
          <t>Operations</t>
        </is>
      </c>
      <c r="F10" s="11" t="inlineStr">
        <is>
          <t>Drogheda</t>
        </is>
      </c>
      <c r="G10" s="11" t="inlineStr">
        <is>
          <t>Subsistence (Overnight)</t>
        </is>
      </c>
      <c r="H10" s="12">
        <f>IFERROR(VLOOKUP(G10,'Rates &amp; Rules'!$A$3:$C$9,3,0),0)</f>
        <v/>
      </c>
      <c r="I10" s="7" t="n">
        <v>2</v>
      </c>
      <c r="J10" s="12">
        <f>IFERROR(H10*I10,0)</f>
        <v/>
      </c>
      <c r="K10" s="8" t="inlineStr">
        <is>
          <t>Submitted</t>
        </is>
      </c>
      <c r="L10" s="11" t="inlineStr">
        <is>
          <t>Finance Dept</t>
        </is>
      </c>
      <c r="M10" s="10" t="inlineStr"/>
      <c r="N10" s="11" t="inlineStr">
        <is>
          <t>Conference overnight stay</t>
        </is>
      </c>
      <c r="O10" s="11">
        <f>IF(K10="Approved","Ready for payroll",IF(K10="Paid","Payment complete","Pending approval"))</f>
        <v/>
      </c>
    </row>
    <row r="11">
      <c r="A11" s="3" t="inlineStr">
        <is>
          <t>CL-009</t>
        </is>
      </c>
      <c r="B11" s="4" t="inlineStr">
        <is>
          <t>11/02/2026</t>
        </is>
      </c>
      <c r="C11" s="5" t="inlineStr">
        <is>
          <t>Róisín Hickey</t>
        </is>
      </c>
      <c r="D11" s="5" t="inlineStr">
        <is>
          <t>9012345TI</t>
        </is>
      </c>
      <c r="E11" s="5" t="inlineStr">
        <is>
          <t>Training</t>
        </is>
      </c>
      <c r="F11" s="5" t="inlineStr">
        <is>
          <t>Dundalk</t>
        </is>
      </c>
      <c r="G11" s="5" t="inlineStr">
        <is>
          <t>Training Attendance Allowance</t>
        </is>
      </c>
      <c r="H11" s="6">
        <f>IFERROR(VLOOKUP(G11,'Rates &amp; Rules'!$A$3:$C$9,3,0),0)</f>
        <v/>
      </c>
      <c r="I11" s="7" t="n">
        <v>4</v>
      </c>
      <c r="J11" s="6">
        <f>IFERROR(H11*I11,0)</f>
        <v/>
      </c>
      <c r="K11" s="8" t="inlineStr">
        <is>
          <t>Approved</t>
        </is>
      </c>
      <c r="L11" s="5" t="inlineStr">
        <is>
          <t>Finance Dept</t>
        </is>
      </c>
      <c r="M11" s="4" t="inlineStr">
        <is>
          <t>25/02/2026</t>
        </is>
      </c>
      <c r="N11" s="5" t="inlineStr">
        <is>
          <t>Quarterly training sessions</t>
        </is>
      </c>
      <c r="O11" s="5">
        <f>IF(K11="Approved","Ready for payroll",IF(K11="Paid","Payment complete","Pending approval"))</f>
        <v/>
      </c>
    </row>
    <row r="12">
      <c r="A12" s="13" t="n"/>
      <c r="B12" s="13" t="n"/>
      <c r="C12" s="13" t="n"/>
      <c r="D12" s="13" t="n"/>
      <c r="E12" s="13" t="n"/>
      <c r="F12" s="13" t="n"/>
      <c r="G12" s="14" t="inlineStr">
        <is>
          <t>TOTALS</t>
        </is>
      </c>
      <c r="H12" s="13" t="n"/>
      <c r="I12" s="14">
        <f>SUM(I3:I11)</f>
        <v/>
      </c>
      <c r="J12" s="15">
        <f>SUM(J3:J11)</f>
        <v/>
      </c>
      <c r="K12" s="13" t="n"/>
      <c r="L12" s="13" t="n"/>
      <c r="M12" s="13" t="n"/>
      <c r="N12" s="13" t="n"/>
      <c r="O12" s="13" t="n"/>
    </row>
    <row r="13"/>
    <row r="14">
      <c r="A14" s="16" t="inlineStr">
        <is>
          <t>Quick Summary</t>
        </is>
      </c>
      <c r="B14" s="39" t="n"/>
      <c r="C14" s="39" t="n"/>
      <c r="D14" s="40" t="n"/>
    </row>
    <row r="15">
      <c r="A15" s="18" t="inlineStr">
        <is>
          <t>Total Claims Submitted</t>
        </is>
      </c>
      <c r="B15" s="39" t="n"/>
      <c r="C15" s="40" t="n"/>
      <c r="D15" s="20">
        <f>COUNTA(A3:A11)</f>
        <v/>
      </c>
    </row>
    <row r="16">
      <c r="A16" s="21" t="inlineStr">
        <is>
          <t>Approved Claims</t>
        </is>
      </c>
      <c r="B16" s="39" t="n"/>
      <c r="C16" s="40" t="n"/>
      <c r="D16" s="23">
        <f>COUNTIF(K3:K11,"Approved")</f>
        <v/>
      </c>
    </row>
    <row r="17">
      <c r="A17" s="18" t="inlineStr">
        <is>
          <t>Pending Claims</t>
        </is>
      </c>
      <c r="B17" s="39" t="n"/>
      <c r="C17" s="40" t="n"/>
      <c r="D17" s="20">
        <f>COUNTIF(K3:K11,"Pending")</f>
        <v/>
      </c>
    </row>
    <row r="18">
      <c r="A18" s="21" t="inlineStr">
        <is>
          <t>Paid Claims</t>
        </is>
      </c>
      <c r="B18" s="39" t="n"/>
      <c r="C18" s="40" t="n"/>
      <c r="D18" s="23">
        <f>COUNTIF(K3:K11,"Paid")</f>
        <v/>
      </c>
    </row>
    <row r="19">
      <c r="A19" s="18" t="inlineStr">
        <is>
          <t>Rejected Claims</t>
        </is>
      </c>
      <c r="B19" s="39" t="n"/>
      <c r="C19" s="40" t="n"/>
      <c r="D19" s="20">
        <f>COUNTIF(K3:K11,"Rejected")</f>
        <v/>
      </c>
    </row>
    <row r="20">
      <c r="A20" s="21" t="inlineStr">
        <is>
          <t>Total Claim Value (€)</t>
        </is>
      </c>
      <c r="B20" s="39" t="n"/>
      <c r="C20" s="40" t="n"/>
      <c r="D20" s="24">
        <f>SUM(J3:J11)</f>
        <v/>
      </c>
    </row>
    <row r="21">
      <c r="A21" s="18" t="inlineStr">
        <is>
          <t>Average Claim Value (€)</t>
        </is>
      </c>
      <c r="B21" s="39" t="n"/>
      <c r="C21" s="40" t="n"/>
      <c r="D21" s="25">
        <f>AVERAGE(J3:J11)</f>
        <v/>
      </c>
    </row>
    <row r="22">
      <c r="A22" s="21" t="inlineStr">
        <is>
          <t>Total Mileage Claims (€)</t>
        </is>
      </c>
      <c r="B22" s="39" t="n"/>
      <c r="C22" s="40" t="n"/>
      <c r="D22" s="24">
        <f>SUMIF(G3:G11,"Travel Mileage Flat Rate",J3:J11)</f>
        <v/>
      </c>
    </row>
  </sheetData>
  <mergeCells count="10">
    <mergeCell ref="A1:O1"/>
    <mergeCell ref="A14:D14"/>
    <mergeCell ref="A15:C15"/>
    <mergeCell ref="A16:C16"/>
    <mergeCell ref="A17:C17"/>
    <mergeCell ref="A18:C18"/>
    <mergeCell ref="A19:C19"/>
    <mergeCell ref="A20:C20"/>
    <mergeCell ref="A21:C21"/>
    <mergeCell ref="A22:C22"/>
  </mergeCells>
  <conditionalFormatting sqref="K3:K11">
    <cfRule type="expression" priority="1" dxfId="0" stopIfTrue="1">
      <formula>K3="Approved"</formula>
    </cfRule>
    <cfRule type="expression" priority="2" dxfId="1" stopIfTrue="1">
      <formula>K3="Rejected"</formula>
    </cfRule>
    <cfRule type="expression" priority="3" dxfId="2" stopIfTrue="1">
      <formula>K3="Paid"</formula>
    </cfRule>
  </conditionalFormatting>
  <dataValidations count="1">
    <dataValidation sqref="K3:K11" showErrorMessage="1" showInputMessage="1" allowBlank="1" type="list">
      <formula1>"Approved,Pending,Paid,Rejected,Submitted"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8" customWidth="1" min="3" max="3"/>
    <col width="12" customWidth="1" min="4" max="4"/>
    <col width="34" customWidth="1" min="5" max="5"/>
    <col width="20" customWidth="1" min="6" max="6"/>
    <col width="28" customWidth="1" min="7" max="7"/>
  </cols>
  <sheetData>
    <row r="1" ht="26" customHeight="1">
      <c r="A1" s="1" t="inlineStr">
        <is>
          <t>Flat Rate Expenses — Rates &amp; Rules Reference</t>
        </is>
      </c>
    </row>
    <row r="2" ht="34" customHeight="1">
      <c r="A2" s="2" t="inlineStr">
        <is>
          <t>Expense Type</t>
        </is>
      </c>
      <c r="B2" s="2" t="inlineStr">
        <is>
          <t>Eligible?</t>
        </is>
      </c>
      <c r="C2" s="2" t="inlineStr">
        <is>
          <t>Flat Rate Amount (€)</t>
        </is>
      </c>
      <c r="D2" s="2" t="inlineStr">
        <is>
          <t>Unit</t>
        </is>
      </c>
      <c r="E2" s="2" t="inlineStr">
        <is>
          <t>Irish Tax / Payroll Note</t>
        </is>
      </c>
      <c r="F2" s="2" t="inlineStr">
        <is>
          <t>Claim Limit</t>
        </is>
      </c>
      <c r="G2" s="2" t="inlineStr">
        <is>
          <t>Revenue / Internal Policy Reference</t>
        </is>
      </c>
    </row>
    <row r="3">
      <c r="A3" s="5" t="inlineStr">
        <is>
          <t>Home Working Allowance</t>
        </is>
      </c>
      <c r="B3" s="3" t="inlineStr">
        <is>
          <t>Yes</t>
        </is>
      </c>
      <c r="C3" s="6" t="n">
        <v>3.2</v>
      </c>
      <c r="D3" s="3" t="inlineStr">
        <is>
          <t>per day</t>
        </is>
      </c>
      <c r="E3" s="5" t="inlineStr">
        <is>
          <t>Not taxable up to Revenue eWorking daily limit</t>
        </is>
      </c>
      <c r="F3" s="5" t="inlineStr">
        <is>
          <t>220 days/year</t>
        </is>
      </c>
      <c r="G3" s="5" t="inlineStr">
        <is>
          <t>Revenue eWorking Guidance</t>
        </is>
      </c>
    </row>
    <row r="4">
      <c r="A4" s="11" t="inlineStr">
        <is>
          <t>Subsistence (Day)</t>
        </is>
      </c>
      <c r="B4" s="9" t="inlineStr">
        <is>
          <t>Yes</t>
        </is>
      </c>
      <c r="C4" s="12" t="n">
        <v>16.29</v>
      </c>
      <c r="D4" s="9" t="inlineStr">
        <is>
          <t>per day</t>
        </is>
      </c>
      <c r="E4" s="11" t="inlineStr">
        <is>
          <t>Tax-free within Civil Service subsistence rates</t>
        </is>
      </c>
      <c r="F4" s="11" t="inlineStr">
        <is>
          <t>One claim per day</t>
        </is>
      </c>
      <c r="G4" s="11" t="inlineStr">
        <is>
          <t>Revenue Subsistence Rates</t>
        </is>
      </c>
    </row>
    <row r="5">
      <c r="A5" s="5" t="inlineStr">
        <is>
          <t>Subsistence (Overnight)</t>
        </is>
      </c>
      <c r="B5" s="3" t="inlineStr">
        <is>
          <t>Yes</t>
        </is>
      </c>
      <c r="C5" s="6" t="n">
        <v>167.62</v>
      </c>
      <c r="D5" s="3" t="inlineStr">
        <is>
          <t>per night</t>
        </is>
      </c>
      <c r="E5" s="5" t="inlineStr">
        <is>
          <t>Vouched or Civil Service flat rate, tax-free</t>
        </is>
      </c>
      <c r="F5" s="5" t="inlineStr">
        <is>
          <t>Max 24 nights/year</t>
        </is>
      </c>
      <c r="G5" s="5" t="inlineStr">
        <is>
          <t>Revenue Subsistence Rates</t>
        </is>
      </c>
    </row>
    <row r="6">
      <c r="A6" s="11" t="inlineStr">
        <is>
          <t>Travel Mileage Flat Rate</t>
        </is>
      </c>
      <c r="B6" s="9" t="inlineStr">
        <is>
          <t>Yes</t>
        </is>
      </c>
      <c r="C6" s="12" t="n">
        <v>0.4029</v>
      </c>
      <c r="D6" s="9" t="inlineStr">
        <is>
          <t>per km</t>
        </is>
      </c>
      <c r="E6" s="11" t="inlineStr">
        <is>
          <t>Civil Service Motor Travel Rates, Band 1</t>
        </is>
      </c>
      <c r="F6" s="11" t="inlineStr">
        <is>
          <t>1,500 km cap per claim</t>
        </is>
      </c>
      <c r="G6" s="11" t="inlineStr">
        <is>
          <t>Civil Service Motor Travel Rates</t>
        </is>
      </c>
    </row>
    <row r="7">
      <c r="A7" s="5" t="inlineStr">
        <is>
          <t>Uniform / PPE Allowance</t>
        </is>
      </c>
      <c r="B7" s="3" t="inlineStr">
        <is>
          <t>Yes</t>
        </is>
      </c>
      <c r="C7" s="6" t="n">
        <v>120</v>
      </c>
      <c r="D7" s="3" t="inlineStr">
        <is>
          <t>per annum</t>
        </is>
      </c>
      <c r="E7" s="5" t="inlineStr">
        <is>
          <t>Non-taxable if wholly, exclusively for work use</t>
        </is>
      </c>
      <c r="F7" s="5" t="inlineStr">
        <is>
          <t>Once per year</t>
        </is>
      </c>
      <c r="G7" s="5" t="inlineStr">
        <is>
          <t>Internal HR Policy 4.2</t>
        </is>
      </c>
    </row>
    <row r="8">
      <c r="A8" s="11" t="inlineStr">
        <is>
          <t>Training Attendance Allowance</t>
        </is>
      </c>
      <c r="B8" s="9" t="inlineStr">
        <is>
          <t>Yes</t>
        </is>
      </c>
      <c r="C8" s="12" t="n">
        <v>25</v>
      </c>
      <c r="D8" s="9" t="inlineStr">
        <is>
          <t>per session</t>
        </is>
      </c>
      <c r="E8" s="11" t="inlineStr">
        <is>
          <t>Taxable if not exclusively work related</t>
        </is>
      </c>
      <c r="F8" s="11" t="inlineStr">
        <is>
          <t>Max 10 sessions/year</t>
        </is>
      </c>
      <c r="G8" s="11" t="inlineStr">
        <is>
          <t>Internal Finance Policy</t>
        </is>
      </c>
    </row>
    <row r="9">
      <c r="A9" s="5" t="inlineStr">
        <is>
          <t>Parking / Toll Allowance</t>
        </is>
      </c>
      <c r="B9" s="3" t="inlineStr">
        <is>
          <t>No</t>
        </is>
      </c>
      <c r="C9" s="6" t="n">
        <v>0</v>
      </c>
      <c r="D9" s="3" t="inlineStr">
        <is>
          <t>per day</t>
        </is>
      </c>
      <c r="E9" s="5" t="inlineStr">
        <is>
          <t>Requires vouched receipts; not flat rate eligible</t>
        </is>
      </c>
      <c r="F9" s="5" t="inlineStr">
        <is>
          <t>N/A</t>
        </is>
      </c>
      <c r="G9" s="5" t="inlineStr">
        <is>
          <t>Internal Travel Policy</t>
        </is>
      </c>
    </row>
    <row r="10"/>
    <row r="11" ht="34" customHeight="1">
      <c r="A11" s="26" t="inlineStr">
        <is>
          <t>Note: Flat rates shown are indicative and may vary by employer policy and Revenue Commissioners treatment. PAYE / PRSI / USC exposure depends on whether the allowance meets Revenue's 'wholly, exclusively and necessarily' test. Always confirm current rates with Payroll before submitting claims.</t>
        </is>
      </c>
    </row>
  </sheetData>
  <mergeCells count="2">
    <mergeCell ref="A1:G1"/>
    <mergeCell ref="A11:G11"/>
  </mergeCells>
  <conditionalFormatting sqref="B3:B9">
    <cfRule type="expression" priority="1" dxfId="0" stopIfTrue="1">
      <formula>B3="Yes"</formula>
    </cfRule>
    <cfRule type="expression" priority="2" dxfId="1" stopIfTrue="1">
      <formula>B3="No"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20" customWidth="1" min="4" max="4"/>
    <col width="14" customWidth="1" min="5" max="5"/>
    <col width="12" customWidth="1" min="6" max="6"/>
  </cols>
  <sheetData>
    <row r="1" ht="26" customHeight="1">
      <c r="A1" s="1" t="inlineStr">
        <is>
          <t>Flat Rate Expenses — Summary Dashboard</t>
        </is>
      </c>
    </row>
    <row r="2"/>
    <row r="3">
      <c r="A3" s="16" t="inlineStr">
        <is>
          <t>Key Performance Indicators</t>
        </is>
      </c>
      <c r="B3" s="39" t="n"/>
      <c r="C3" s="39" t="n"/>
      <c r="D3" s="39" t="n"/>
      <c r="E3" s="39" t="n"/>
      <c r="F3" s="40" t="n"/>
    </row>
    <row r="4">
      <c r="A4" s="18" t="inlineStr">
        <is>
          <t>Total Claims Submitted</t>
        </is>
      </c>
      <c r="B4" s="39" t="n"/>
      <c r="C4" s="39" t="n"/>
      <c r="D4" s="40" t="n"/>
      <c r="E4" s="27">
        <f>COUNTA('Claim Log'!A3:A11)</f>
        <v/>
      </c>
      <c r="F4" s="40" t="n"/>
    </row>
    <row r="5">
      <c r="A5" s="21" t="inlineStr">
        <is>
          <t>Total Approved</t>
        </is>
      </c>
      <c r="B5" s="39" t="n"/>
      <c r="C5" s="39" t="n"/>
      <c r="D5" s="40" t="n"/>
      <c r="E5" s="28">
        <f>COUNTIF('Claim Log'!K3:K11,"Approved")</f>
        <v/>
      </c>
      <c r="F5" s="40" t="n"/>
    </row>
    <row r="6">
      <c r="A6" s="18" t="inlineStr">
        <is>
          <t>Total Paid</t>
        </is>
      </c>
      <c r="B6" s="39" t="n"/>
      <c r="C6" s="39" t="n"/>
      <c r="D6" s="40" t="n"/>
      <c r="E6" s="27">
        <f>COUNTIF('Claim Log'!K3:K11,"Paid")</f>
        <v/>
      </c>
      <c r="F6" s="40" t="n"/>
    </row>
    <row r="7">
      <c r="A7" s="21" t="inlineStr">
        <is>
          <t>Total Outstanding (Pending/Submitted)</t>
        </is>
      </c>
      <c r="B7" s="39" t="n"/>
      <c r="C7" s="39" t="n"/>
      <c r="D7" s="40" t="n"/>
      <c r="E7" s="28">
        <f>COUNTIF('Claim Log'!K3:K11,"Pending")+COUNTIF('Claim Log'!K3:K11,"Submitted")</f>
        <v/>
      </c>
      <c r="F7" s="40" t="n"/>
    </row>
    <row r="8">
      <c r="A8" s="18" t="inlineStr">
        <is>
          <t>Total Rejected</t>
        </is>
      </c>
      <c r="B8" s="39" t="n"/>
      <c r="C8" s="39" t="n"/>
      <c r="D8" s="40" t="n"/>
      <c r="E8" s="27">
        <f>COUNTIF('Claim Log'!K3:K11,"Rejected")</f>
        <v/>
      </c>
      <c r="F8" s="40" t="n"/>
    </row>
    <row r="9">
      <c r="A9" s="21" t="inlineStr">
        <is>
          <t>Total Claim Value (€)</t>
        </is>
      </c>
      <c r="B9" s="39" t="n"/>
      <c r="C9" s="39" t="n"/>
      <c r="D9" s="40" t="n"/>
      <c r="E9" s="29">
        <f>SUM('Claim Log'!J3:J11)</f>
        <v/>
      </c>
      <c r="F9" s="40" t="n"/>
    </row>
    <row r="10">
      <c r="A10" s="18" t="inlineStr">
        <is>
          <t>Average Claim Value (€)</t>
        </is>
      </c>
      <c r="B10" s="39" t="n"/>
      <c r="C10" s="39" t="n"/>
      <c r="D10" s="40" t="n"/>
      <c r="E10" s="30">
        <f>AVERAGE('Claim Log'!J3:J11)</f>
        <v/>
      </c>
      <c r="F10" s="40" t="n"/>
    </row>
    <row r="11">
      <c r="A11" s="21" t="inlineStr">
        <is>
          <t>Approval Rate %</t>
        </is>
      </c>
      <c r="B11" s="39" t="n"/>
      <c r="C11" s="39" t="n"/>
      <c r="D11" s="40" t="n"/>
      <c r="E11" s="31">
        <f>IFERROR(E5/E4,0)</f>
        <v/>
      </c>
      <c r="F11" s="40" t="n"/>
    </row>
    <row r="12">
      <c r="A12" s="18" t="inlineStr">
        <is>
          <t>Rejection Rate %</t>
        </is>
      </c>
      <c r="B12" s="39" t="n"/>
      <c r="C12" s="39" t="n"/>
      <c r="D12" s="40" t="n"/>
      <c r="E12" s="32">
        <f>IFERROR(E8/E4,0)</f>
        <v/>
      </c>
      <c r="F12" s="40" t="n"/>
    </row>
    <row r="13"/>
    <row r="14"/>
    <row r="15">
      <c r="A15" s="16" t="inlineStr">
        <is>
          <t>Claim Totals by Expense Type</t>
        </is>
      </c>
      <c r="B15" s="40" t="n"/>
      <c r="D15" s="16" t="inlineStr">
        <is>
          <t>Claim Status Split</t>
        </is>
      </c>
      <c r="E15" s="40" t="n"/>
    </row>
    <row r="16">
      <c r="A16" s="2" t="inlineStr">
        <is>
          <t>Expense Type</t>
        </is>
      </c>
      <c r="B16" s="2" t="inlineStr">
        <is>
          <t>Total Claimed (€)</t>
        </is>
      </c>
      <c r="D16" s="33" t="inlineStr">
        <is>
          <t>Status</t>
        </is>
      </c>
      <c r="E16" s="33" t="inlineStr">
        <is>
          <t>Count</t>
        </is>
      </c>
    </row>
    <row r="17">
      <c r="A17" s="5" t="inlineStr">
        <is>
          <t>Home Working Allowance</t>
        </is>
      </c>
      <c r="B17" s="6">
        <f>SUMIF('Claim Log'!G3:G11,A17,'Claim Log'!J3:J11)</f>
        <v/>
      </c>
      <c r="D17" s="5" t="inlineStr">
        <is>
          <t>Approved</t>
        </is>
      </c>
      <c r="E17" s="3">
        <f>COUNTIF('Claim Log'!K3:K11,D17)</f>
        <v/>
      </c>
    </row>
    <row r="18">
      <c r="A18" s="11" t="inlineStr">
        <is>
          <t>Subsistence (Day)</t>
        </is>
      </c>
      <c r="B18" s="12">
        <f>SUMIF('Claim Log'!G3:G11,A18,'Claim Log'!J3:J11)</f>
        <v/>
      </c>
      <c r="D18" s="11" t="inlineStr">
        <is>
          <t>Pending</t>
        </is>
      </c>
      <c r="E18" s="9">
        <f>COUNTIF('Claim Log'!K3:K11,D18)</f>
        <v/>
      </c>
    </row>
    <row r="19">
      <c r="A19" s="5" t="inlineStr">
        <is>
          <t>Subsistence (Overnight)</t>
        </is>
      </c>
      <c r="B19" s="6">
        <f>SUMIF('Claim Log'!G3:G11,A19,'Claim Log'!J3:J11)</f>
        <v/>
      </c>
      <c r="D19" s="5" t="inlineStr">
        <is>
          <t>Submitted</t>
        </is>
      </c>
      <c r="E19" s="3">
        <f>COUNTIF('Claim Log'!K3:K11,D19)</f>
        <v/>
      </c>
    </row>
    <row r="20">
      <c r="A20" s="11" t="inlineStr">
        <is>
          <t>Travel Mileage Flat Rate</t>
        </is>
      </c>
      <c r="B20" s="12">
        <f>SUMIF('Claim Log'!G3:G11,A20,'Claim Log'!J3:J11)</f>
        <v/>
      </c>
      <c r="D20" s="11" t="inlineStr">
        <is>
          <t>Paid</t>
        </is>
      </c>
      <c r="E20" s="9">
        <f>COUNTIF('Claim Log'!K3:K11,D20)</f>
        <v/>
      </c>
    </row>
    <row r="21">
      <c r="A21" s="5" t="inlineStr">
        <is>
          <t>Uniform / PPE Allowance</t>
        </is>
      </c>
      <c r="B21" s="6">
        <f>SUMIF('Claim Log'!G3:G11,A21,'Claim Log'!J3:J11)</f>
        <v/>
      </c>
      <c r="D21" s="5" t="inlineStr">
        <is>
          <t>Rejected</t>
        </is>
      </c>
      <c r="E21" s="3">
        <f>COUNTIF('Claim Log'!K3:K11,D21)</f>
        <v/>
      </c>
    </row>
    <row r="22">
      <c r="A22" s="11" t="inlineStr">
        <is>
          <t>Training Attendance Allowance</t>
        </is>
      </c>
      <c r="B22" s="12">
        <f>SUMIF('Claim Log'!G3:G11,A22,'Claim Log'!J3:J11)</f>
        <v/>
      </c>
    </row>
    <row r="23">
      <c r="A23" s="5" t="inlineStr">
        <is>
          <t>Parking / Toll Allowance</t>
        </is>
      </c>
      <c r="B23" s="6">
        <f>SUMIF('Claim Log'!G3:G11,A23,'Claim Log'!J3:J11)</f>
        <v/>
      </c>
    </row>
  </sheetData>
  <mergeCells count="22">
    <mergeCell ref="A1:F1"/>
    <mergeCell ref="A3:F3"/>
    <mergeCell ref="A4:D4"/>
    <mergeCell ref="E4:F4"/>
    <mergeCell ref="A5:D5"/>
    <mergeCell ref="E5:F5"/>
    <mergeCell ref="A6:D6"/>
    <mergeCell ref="E6:F6"/>
    <mergeCell ref="A7:D7"/>
    <mergeCell ref="E7:F7"/>
    <mergeCell ref="A8:D8"/>
    <mergeCell ref="E8:F8"/>
    <mergeCell ref="A9:D9"/>
    <mergeCell ref="E9:F9"/>
    <mergeCell ref="A10:D10"/>
    <mergeCell ref="E10:F10"/>
    <mergeCell ref="A11:D11"/>
    <mergeCell ref="E11:F11"/>
    <mergeCell ref="A12:D12"/>
    <mergeCell ref="E12:F12"/>
    <mergeCell ref="A15:B15"/>
    <mergeCell ref="D15:E15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6" customHeight="1">
      <c r="A1" s="1" t="inlineStr">
        <is>
          <t>How to Use This Workbook</t>
        </is>
      </c>
    </row>
    <row r="2"/>
    <row r="3" ht="22" customHeight="1">
      <c r="A3" s="2" t="inlineStr">
        <is>
          <t>Sheet</t>
        </is>
      </c>
      <c r="B3" s="34" t="inlineStr">
        <is>
          <t>Purpose / Guidance</t>
        </is>
      </c>
    </row>
    <row r="4" ht="70" customHeight="1">
      <c r="A4" s="35" t="inlineStr">
        <is>
          <t>Claim Log</t>
        </is>
      </c>
      <c r="B4" s="36" t="inlineStr">
        <is>
          <t>Main data entry sheet. Enter one row per employee expense claim: employee details, expense type, quantity/days claimed and approval status (yellow cells are editable). The Flat Rate Amount is pulled automatically from the 'Rates &amp; Rules' sheet using VLOOKUP, and the Claim Total is calculated automatically (Flat Rate x Quantity/Days). A Quick Summary panel below the table shows totals, counts and average claim value.</t>
        </is>
      </c>
    </row>
    <row r="5" ht="70" customHeight="1">
      <c r="A5" s="37" t="inlineStr">
        <is>
          <t>Rates &amp; Rules</t>
        </is>
      </c>
      <c r="B5" s="38" t="inlineStr">
        <is>
          <t>Reference table of flat rate expense categories used by Payroll and Finance. Shows eligibility, the flat rate amount, unit, Irish tax/payroll treatment, claim limits and the policy reference. Update flat rates here when Revenue or internal policy changes; the Claim Log will update automatically.</t>
        </is>
      </c>
    </row>
    <row r="6" ht="70" customHeight="1">
      <c r="A6" s="35" t="inlineStr">
        <is>
          <t>Summary Dashboard</t>
        </is>
      </c>
      <c r="B6" s="36" t="inlineStr">
        <is>
          <t>Management overview with KPI cards (claims submitted, approved, paid, outstanding, rejected, total and average claim value, approval/rejection rates) plus a column chart of claim totals by expense type and a pie chart of claim status split. All figures are calculated automatically from the Claim Log.</t>
        </is>
      </c>
    </row>
    <row r="7" ht="70" customHeight="1">
      <c r="A7" s="37" t="inlineStr">
        <is>
          <t>General</t>
        </is>
      </c>
      <c r="B7" s="38" t="inlineStr">
        <is>
          <t>Approval Status must be one of: Approved, Pending, Paid, Rejected, Submitted (use the dropdown). Dates must be entered in DD/MM/YYYY format. All monetary values are shown in euro (€). Flat rate allowances may be taxable or non-taxable depending on Revenue Commissioners guidance; always confirm current treatment with Payroll before submitting a claim.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2026-07-01T23:42:04Z</dcterms:created>
  <dcterms:modified xmlns:dcterms="http://purl.org/dc/terms/" xmlns:xsi="http://www.w3.org/2001/XMLSchema-instance" xsi:type="dcterms:W3CDTF">2026-07-01T23:42:04Z</dcterms:modified>
</cp:coreProperties>
</file>