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ient Recall" sheetId="1" state="visible" r:id="rId1"/>
    <sheet xmlns:r="http://schemas.openxmlformats.org/officeDocument/2006/relationships" name="Lists &amp; Setting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'Patient Recall'!$A$1:$U$101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€&quot;#,##0.00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172A"/>
      <sz val="15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E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7F1D1D"/>
        <sz val="10"/>
      </font>
      <fill>
        <patternFill patternType="solid">
          <fgColor rgb="00FEE2E2"/>
        </patternFill>
      </fill>
    </dxf>
    <dxf>
      <font>
        <name val="Calibri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Recall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'Dashboard'!$A$10:$A$13</f>
            </numRef>
          </cat>
          <val>
            <numRef>
              <f>'Dashboard'!$B$10:$B$13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Gross Fees by Treatment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'Dashboard'!$D$10:$D$14</f>
            </numRef>
          </cat>
          <val>
            <numRef>
              <f>'Dashboard'!$E$10:$E$14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Treatment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Expected Gross Fees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Recalls by Preferred Contact Method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'Dashboard'!$G$10:$G$13</f>
            </numRef>
          </cat>
          <val>
            <numRef>
              <f>'Dashboard'!$H$10:$H$13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Patients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Contact Method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17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14" customWidth="1" min="4" max="4"/>
    <col width="16" customWidth="1" min="5" max="5"/>
    <col width="24" customWidth="1" min="6" max="6"/>
    <col width="18" customWidth="1" min="7" max="7"/>
    <col width="16" customWidth="1" min="8" max="8"/>
    <col width="15" customWidth="1" min="9" max="9"/>
    <col width="20" customWidth="1" min="10" max="10"/>
    <col width="22" customWidth="1" min="11" max="11"/>
    <col width="18" customWidth="1" min="12" max="12"/>
    <col width="16" customWidth="1" min="13" max="13"/>
    <col width="16" customWidth="1" min="14" max="14"/>
    <col width="20" customWidth="1" min="15" max="15"/>
    <col width="16" customWidth="1" min="16" max="16"/>
    <col width="12" customWidth="1" min="17" max="17"/>
    <col width="14" customWidth="1" min="18" max="18"/>
    <col width="13" customWidth="1" min="19" max="19"/>
    <col width="16" customWidth="1" min="20" max="20"/>
    <col width="32" customWidth="1" min="21" max="21"/>
  </cols>
  <sheetData>
    <row r="1" ht="32" customHeight="1">
      <c r="A1" s="1" t="inlineStr">
        <is>
          <t>Patient ID</t>
        </is>
      </c>
      <c r="B1" s="1" t="inlineStr">
        <is>
          <t>Patient Name</t>
        </is>
      </c>
      <c r="C1" s="1" t="inlineStr">
        <is>
          <t>Town/County</t>
        </is>
      </c>
      <c r="D1" s="1" t="inlineStr">
        <is>
          <t>Date of Birth</t>
        </is>
      </c>
      <c r="E1" s="1" t="inlineStr">
        <is>
          <t>Last Appointment</t>
        </is>
      </c>
      <c r="F1" s="1" t="inlineStr">
        <is>
          <t>Treatment Type</t>
        </is>
      </c>
      <c r="G1" s="1" t="inlineStr">
        <is>
          <t>Recommended Recall (months)</t>
        </is>
      </c>
      <c r="H1" s="1" t="inlineStr">
        <is>
          <t>Next Recall Due</t>
        </is>
      </c>
      <c r="I1" s="1" t="inlineStr">
        <is>
          <t>Days Until/Due</t>
        </is>
      </c>
      <c r="J1" s="1" t="inlineStr">
        <is>
          <t>Recall Status</t>
        </is>
      </c>
      <c r="K1" s="1" t="inlineStr">
        <is>
          <t>Preferred Contact Method</t>
        </is>
      </c>
      <c r="L1" s="1" t="inlineStr">
        <is>
          <t>Consent to Contact</t>
        </is>
      </c>
      <c r="M1" s="1" t="inlineStr">
        <is>
          <t>Last Contacted</t>
        </is>
      </c>
      <c r="N1" s="1" t="inlineStr">
        <is>
          <t>Contact Attempts</t>
        </is>
      </c>
      <c r="O1" s="1" t="inlineStr">
        <is>
          <t>Appointment Booked?</t>
        </is>
      </c>
      <c r="P1" s="1" t="inlineStr">
        <is>
          <t>Expected Fee (€)</t>
        </is>
      </c>
      <c r="Q1" s="1" t="inlineStr">
        <is>
          <t>VAT Rate</t>
        </is>
      </c>
      <c r="R1" s="1" t="inlineStr">
        <is>
          <t>Net Fee (€)</t>
        </is>
      </c>
      <c r="S1" s="1" t="inlineStr">
        <is>
          <t>VAT (€)</t>
        </is>
      </c>
      <c r="T1" s="1" t="inlineStr">
        <is>
          <t>Gross Fee (€)</t>
        </is>
      </c>
      <c r="U1" s="1" t="inlineStr">
        <is>
          <t>Notes</t>
        </is>
      </c>
    </row>
    <row r="2">
      <c r="A2" s="2" t="inlineStr">
        <is>
          <t>PT-26001</t>
        </is>
      </c>
      <c r="B2" s="3" t="inlineStr">
        <is>
          <t>Aoife Murphy</t>
        </is>
      </c>
      <c r="C2" s="3" t="inlineStr">
        <is>
          <t>Dublin</t>
        </is>
      </c>
      <c r="D2" s="27" t="n"/>
      <c r="E2" s="27" t="n">
        <v>46065</v>
      </c>
      <c r="F2" s="3" t="inlineStr">
        <is>
          <t>examination and scale</t>
        </is>
      </c>
      <c r="G2" s="5">
        <f>IF(F2="","",IFERROR(VLOOKUP(F2,'Lists &amp; Settings'!$A$2:$B$6,2,FALSE),""))</f>
        <v/>
      </c>
      <c r="H2" s="28">
        <f>IF(E2="","",IFERROR(EDATE(E2,G2),""))</f>
        <v/>
      </c>
      <c r="I2" s="7">
        <f>IF(H2="","",H2-TODAY())</f>
        <v/>
      </c>
      <c r="J2" s="5">
        <f>IF(OR(A2="",H2=""),"",IF(O2="Yes","Booked",IF(I2&lt;0,"Overdue",IF(I2&lt;=14,"Due within 14 days","Upcoming"))))</f>
        <v/>
      </c>
      <c r="K2" s="3" t="inlineStr">
        <is>
          <t>Phone</t>
        </is>
      </c>
      <c r="L2" s="2" t="inlineStr">
        <is>
          <t>Yes</t>
        </is>
      </c>
      <c r="M2" s="27" t="n">
        <v>46256</v>
      </c>
      <c r="N2" s="8" t="n">
        <v>2</v>
      </c>
      <c r="O2" s="2" t="inlineStr">
        <is>
          <t>No</t>
        </is>
      </c>
      <c r="P2" s="29" t="n">
        <v>95</v>
      </c>
      <c r="Q2" s="30" t="n">
        <v>0</v>
      </c>
      <c r="R2" s="31">
        <f>IF(OR(P2="",Q2=""),"",IFERROR(P2/(1+Q2),""))</f>
        <v/>
      </c>
      <c r="S2" s="31">
        <f>IF(R2="","",P2-R2)</f>
        <v/>
      </c>
      <c r="T2" s="31">
        <f>IF(R2="","",R2+S2)</f>
        <v/>
      </c>
      <c r="U2" s="3" t="inlineStr">
        <is>
          <t>Routine recall reminder issued.</t>
        </is>
      </c>
    </row>
    <row r="3">
      <c r="A3" s="2" t="inlineStr">
        <is>
          <t>PT-26002</t>
        </is>
      </c>
      <c r="B3" s="3" t="inlineStr">
        <is>
          <t>Seán O’Brien</t>
        </is>
      </c>
      <c r="C3" s="3" t="inlineStr">
        <is>
          <t>Cork</t>
        </is>
      </c>
      <c r="D3" s="27" t="n"/>
      <c r="E3" s="27" t="n">
        <v>46073</v>
      </c>
      <c r="F3" s="3" t="inlineStr">
        <is>
          <t>hygiene visit</t>
        </is>
      </c>
      <c r="G3" s="12">
        <f>IF(F3="","",IFERROR(VLOOKUP(F3,'Lists &amp; Settings'!$A$2:$B$6,2,FALSE),""))</f>
        <v/>
      </c>
      <c r="H3" s="32">
        <f>IF(E3="","",IFERROR(EDATE(E3,G3),""))</f>
        <v/>
      </c>
      <c r="I3" s="14">
        <f>IF(H3="","",H3-TODAY())</f>
        <v/>
      </c>
      <c r="J3" s="12">
        <f>IF(OR(A3="",H3=""),"",IF(O3="Yes","Booked",IF(I3&lt;0,"Overdue",IF(I3&lt;=14,"Due within 14 days","Upcoming"))))</f>
        <v/>
      </c>
      <c r="K3" s="3" t="inlineStr">
        <is>
          <t>SMS</t>
        </is>
      </c>
      <c r="L3" s="2" t="inlineStr">
        <is>
          <t>Yes</t>
        </is>
      </c>
      <c r="M3" s="27" t="n">
        <v>46269</v>
      </c>
      <c r="N3" s="8" t="n">
        <v>1</v>
      </c>
      <c r="O3" s="2" t="inlineStr">
        <is>
          <t>Yes</t>
        </is>
      </c>
      <c r="P3" s="29" t="n">
        <v>120</v>
      </c>
      <c r="Q3" s="30" t="n">
        <v>0</v>
      </c>
      <c r="R3" s="33">
        <f>IF(OR(P3="",Q3=""),"",IFERROR(P3/(1+Q3),""))</f>
        <v/>
      </c>
      <c r="S3" s="33">
        <f>IF(R3="","",P3-R3)</f>
        <v/>
      </c>
      <c r="T3" s="33">
        <f>IF(R3="","",R3+S3)</f>
        <v/>
      </c>
      <c r="U3" s="3" t="inlineStr">
        <is>
          <t>Recall appointment booked.</t>
        </is>
      </c>
    </row>
    <row r="4">
      <c r="A4" s="2" t="inlineStr">
        <is>
          <t>PT-26003</t>
        </is>
      </c>
      <c r="B4" s="3" t="inlineStr">
        <is>
          <t>Niamh Walsh</t>
        </is>
      </c>
      <c r="C4" s="3" t="inlineStr">
        <is>
          <t>Galway</t>
        </is>
      </c>
      <c r="D4" s="27" t="n"/>
      <c r="E4" s="27" t="n">
        <v>46081</v>
      </c>
      <c r="F4" s="3" t="inlineStr">
        <is>
          <t>routine examination</t>
        </is>
      </c>
      <c r="G4" s="5">
        <f>IF(F4="","",IFERROR(VLOOKUP(F4,'Lists &amp; Settings'!$A$2:$B$6,2,FALSE),""))</f>
        <v/>
      </c>
      <c r="H4" s="28">
        <f>IF(E4="","",IFERROR(EDATE(E4,G4),""))</f>
        <v/>
      </c>
      <c r="I4" s="7">
        <f>IF(H4="","",H4-TODAY())</f>
        <v/>
      </c>
      <c r="J4" s="5">
        <f>IF(OR(A4="",H4=""),"",IF(O4="Yes","Booked",IF(I4&lt;0,"Overdue",IF(I4&lt;=14,"Due within 14 days","Upcoming"))))</f>
        <v/>
      </c>
      <c r="K4" s="3" t="inlineStr">
        <is>
          <t>Email</t>
        </is>
      </c>
      <c r="L4" s="2" t="inlineStr">
        <is>
          <t>Yes</t>
        </is>
      </c>
      <c r="M4" s="27" t="n">
        <v>46259</v>
      </c>
      <c r="N4" s="8" t="n">
        <v>1</v>
      </c>
      <c r="O4" s="2" t="inlineStr">
        <is>
          <t>No</t>
        </is>
      </c>
      <c r="P4" s="29" t="n">
        <v>85</v>
      </c>
      <c r="Q4" s="30" t="n">
        <v>0.09</v>
      </c>
      <c r="R4" s="31">
        <f>IF(OR(P4="",Q4=""),"",IFERROR(P4/(1+Q4),""))</f>
        <v/>
      </c>
      <c r="S4" s="31">
        <f>IF(R4="","",P4-R4)</f>
        <v/>
      </c>
      <c r="T4" s="31">
        <f>IF(R4="","",R4+S4)</f>
        <v/>
      </c>
      <c r="U4" s="3" t="inlineStr">
        <is>
          <t>Email preference confirmed.</t>
        </is>
      </c>
    </row>
    <row r="5">
      <c r="A5" s="2" t="inlineStr">
        <is>
          <t>PT-26004</t>
        </is>
      </c>
      <c r="B5" s="3" t="inlineStr">
        <is>
          <t>Cian Byrne</t>
        </is>
      </c>
      <c r="C5" s="3" t="inlineStr">
        <is>
          <t>Limerick</t>
        </is>
      </c>
      <c r="D5" s="27" t="n"/>
      <c r="E5" s="27" t="n">
        <v>46086</v>
      </c>
      <c r="F5" s="3" t="inlineStr">
        <is>
          <t>periodontal review</t>
        </is>
      </c>
      <c r="G5" s="12">
        <f>IF(F5="","",IFERROR(VLOOKUP(F5,'Lists &amp; Settings'!$A$2:$B$6,2,FALSE),""))</f>
        <v/>
      </c>
      <c r="H5" s="32">
        <f>IF(E5="","",IFERROR(EDATE(E5,G5),""))</f>
        <v/>
      </c>
      <c r="I5" s="14">
        <f>IF(H5="","",H5-TODAY())</f>
        <v/>
      </c>
      <c r="J5" s="12">
        <f>IF(OR(A5="",H5=""),"",IF(O5="Yes","Booked",IF(I5&lt;0,"Overdue",IF(I5&lt;=14,"Due within 14 days","Upcoming"))))</f>
        <v/>
      </c>
      <c r="K5" s="3" t="inlineStr">
        <is>
          <t>Phone</t>
        </is>
      </c>
      <c r="L5" s="2" t="inlineStr">
        <is>
          <t>Yes</t>
        </is>
      </c>
      <c r="M5" s="27" t="n">
        <v>46273</v>
      </c>
      <c r="N5" s="8" t="n">
        <v>3</v>
      </c>
      <c r="O5" s="2" t="inlineStr">
        <is>
          <t>No</t>
        </is>
      </c>
      <c r="P5" s="29" t="n">
        <v>140</v>
      </c>
      <c r="Q5" s="30" t="n">
        <v>0</v>
      </c>
      <c r="R5" s="33">
        <f>IF(OR(P5="",Q5=""),"",IFERROR(P5/(1+Q5),""))</f>
        <v/>
      </c>
      <c r="S5" s="33">
        <f>IF(R5="","",P5-R5)</f>
        <v/>
      </c>
      <c r="T5" s="33">
        <f>IF(R5="","",R5+S5)</f>
        <v/>
      </c>
      <c r="U5" s="3" t="inlineStr">
        <is>
          <t>Further contact may be required.</t>
        </is>
      </c>
    </row>
    <row r="6">
      <c r="A6" s="2" t="inlineStr">
        <is>
          <t>PT-26005</t>
        </is>
      </c>
      <c r="B6" s="3" t="inlineStr">
        <is>
          <t>Saoirse Kelly</t>
        </is>
      </c>
      <c r="C6" s="3" t="inlineStr">
        <is>
          <t>Waterford</t>
        </is>
      </c>
      <c r="D6" s="27" t="n"/>
      <c r="E6" s="27" t="n">
        <v>46092</v>
      </c>
      <c r="F6" s="3" t="inlineStr">
        <is>
          <t>hygiene visit</t>
        </is>
      </c>
      <c r="G6" s="5">
        <f>IF(F6="","",IFERROR(VLOOKUP(F6,'Lists &amp; Settings'!$A$2:$B$6,2,FALSE),""))</f>
        <v/>
      </c>
      <c r="H6" s="28">
        <f>IF(E6="","",IFERROR(EDATE(E6,G6),""))</f>
        <v/>
      </c>
      <c r="I6" s="7">
        <f>IF(H6="","",H6-TODAY())</f>
        <v/>
      </c>
      <c r="J6" s="5">
        <f>IF(OR(A6="",H6=""),"",IF(O6="Yes","Booked",IF(I6&lt;0,"Overdue",IF(I6&lt;=14,"Due within 14 days","Upcoming"))))</f>
        <v/>
      </c>
      <c r="K6" s="3" t="inlineStr">
        <is>
          <t>SMS</t>
        </is>
      </c>
      <c r="L6" s="2" t="inlineStr">
        <is>
          <t>Yes</t>
        </is>
      </c>
      <c r="M6" s="27" t="n">
        <v>46274</v>
      </c>
      <c r="N6" s="8" t="n">
        <v>1</v>
      </c>
      <c r="O6" s="2" t="inlineStr">
        <is>
          <t>No</t>
        </is>
      </c>
      <c r="P6" s="29" t="n">
        <v>100</v>
      </c>
      <c r="Q6" s="30" t="n">
        <v>0.135</v>
      </c>
      <c r="R6" s="31">
        <f>IF(OR(P6="",Q6=""),"",IFERROR(P6/(1+Q6),""))</f>
        <v/>
      </c>
      <c r="S6" s="31">
        <f>IF(R6="","",P6-R6)</f>
        <v/>
      </c>
      <c r="T6" s="31">
        <f>IF(R6="","",R6+S6)</f>
        <v/>
      </c>
      <c r="U6" s="3" t="inlineStr">
        <is>
          <t>Reminder scheduled for this week.</t>
        </is>
      </c>
    </row>
    <row r="7">
      <c r="A7" s="2" t="inlineStr">
        <is>
          <t>PT-26006</t>
        </is>
      </c>
      <c r="B7" s="3" t="inlineStr">
        <is>
          <t>Conor Ryan</t>
        </is>
      </c>
      <c r="C7" s="3" t="inlineStr">
        <is>
          <t>Kilkenny</t>
        </is>
      </c>
      <c r="D7" s="27" t="n"/>
      <c r="E7" s="27" t="n">
        <v>46099</v>
      </c>
      <c r="F7" s="3" t="inlineStr">
        <is>
          <t>examination and scale</t>
        </is>
      </c>
      <c r="G7" s="12">
        <f>IF(F7="","",IFERROR(VLOOKUP(F7,'Lists &amp; Settings'!$A$2:$B$6,2,FALSE),""))</f>
        <v/>
      </c>
      <c r="H7" s="32">
        <f>IF(E7="","",IFERROR(EDATE(E7,G7),""))</f>
        <v/>
      </c>
      <c r="I7" s="14">
        <f>IF(H7="","",H7-TODAY())</f>
        <v/>
      </c>
      <c r="J7" s="12">
        <f>IF(OR(A7="",H7=""),"",IF(O7="Yes","Booked",IF(I7&lt;0,"Overdue",IF(I7&lt;=14,"Due within 14 days","Upcoming"))))</f>
        <v/>
      </c>
      <c r="K7" s="3" t="inlineStr">
        <is>
          <t>Phone</t>
        </is>
      </c>
      <c r="L7" s="2" t="inlineStr">
        <is>
          <t>Yes</t>
        </is>
      </c>
      <c r="M7" s="27" t="n">
        <v>46275</v>
      </c>
      <c r="N7" s="8" t="n">
        <v>2</v>
      </c>
      <c r="O7" s="2" t="inlineStr">
        <is>
          <t>Yes</t>
        </is>
      </c>
      <c r="P7" s="29" t="n">
        <v>115</v>
      </c>
      <c r="Q7" s="30" t="n">
        <v>0</v>
      </c>
      <c r="R7" s="33">
        <f>IF(OR(P7="",Q7=""),"",IFERROR(P7/(1+Q7),""))</f>
        <v/>
      </c>
      <c r="S7" s="33">
        <f>IF(R7="","",P7-R7)</f>
        <v/>
      </c>
      <c r="T7" s="33">
        <f>IF(R7="","",R7+S7)</f>
        <v/>
      </c>
      <c r="U7" s="3" t="inlineStr">
        <is>
          <t>Appointment booked following telephone call.</t>
        </is>
      </c>
    </row>
    <row r="8">
      <c r="A8" s="2" t="inlineStr">
        <is>
          <t>PT-26007</t>
        </is>
      </c>
      <c r="B8" s="3" t="inlineStr">
        <is>
          <t>Ciara Doyle</t>
        </is>
      </c>
      <c r="C8" s="3" t="inlineStr">
        <is>
          <t>Sligo</t>
        </is>
      </c>
      <c r="D8" s="27" t="n"/>
      <c r="E8" s="27" t="n">
        <v>46106</v>
      </c>
      <c r="F8" s="3" t="inlineStr">
        <is>
          <t>routine examination</t>
        </is>
      </c>
      <c r="G8" s="5">
        <f>IF(F8="","",IFERROR(VLOOKUP(F8,'Lists &amp; Settings'!$A$2:$B$6,2,FALSE),""))</f>
        <v/>
      </c>
      <c r="H8" s="28">
        <f>IF(E8="","",IFERROR(EDATE(E8,G8),""))</f>
        <v/>
      </c>
      <c r="I8" s="7">
        <f>IF(H8="","",H8-TODAY())</f>
        <v/>
      </c>
      <c r="J8" s="5">
        <f>IF(OR(A8="",H8=""),"",IF(O8="Yes","Booked",IF(I8&lt;0,"Overdue",IF(I8&lt;=14,"Due within 14 days","Upcoming"))))</f>
        <v/>
      </c>
      <c r="K8" s="3" t="inlineStr">
        <is>
          <t>Email</t>
        </is>
      </c>
      <c r="L8" s="2" t="inlineStr">
        <is>
          <t>No</t>
        </is>
      </c>
      <c r="M8" s="27" t="n">
        <v>46264</v>
      </c>
      <c r="N8" s="8" t="n">
        <v>1</v>
      </c>
      <c r="O8" s="2" t="inlineStr">
        <is>
          <t>No</t>
        </is>
      </c>
      <c r="P8" s="29" t="n">
        <v>90</v>
      </c>
      <c r="Q8" s="30" t="n">
        <v>0.23</v>
      </c>
      <c r="R8" s="31">
        <f>IF(OR(P8="",Q8=""),"",IFERROR(P8/(1+Q8),""))</f>
        <v/>
      </c>
      <c r="S8" s="31">
        <f>IF(R8="","",P8-R8)</f>
        <v/>
      </c>
      <c r="T8" s="31">
        <f>IF(R8="","",R8+S8)</f>
        <v/>
      </c>
      <c r="U8" s="3" t="inlineStr">
        <is>
          <t>Do not send recall communication without consent.</t>
        </is>
      </c>
    </row>
    <row r="9">
      <c r="A9" s="2" t="inlineStr">
        <is>
          <t>PT-26008</t>
        </is>
      </c>
      <c r="B9" s="3" t="inlineStr">
        <is>
          <t>Oisín McCarthy</t>
        </is>
      </c>
      <c r="C9" s="3" t="inlineStr">
        <is>
          <t>Drogheda, Louth</t>
        </is>
      </c>
      <c r="D9" s="27" t="n"/>
      <c r="E9" s="27" t="n">
        <v>46114</v>
      </c>
      <c r="F9" s="3" t="inlineStr">
        <is>
          <t>periodontal review</t>
        </is>
      </c>
      <c r="G9" s="12">
        <f>IF(F9="","",IFERROR(VLOOKUP(F9,'Lists &amp; Settings'!$A$2:$B$6,2,FALSE),""))</f>
        <v/>
      </c>
      <c r="H9" s="32">
        <f>IF(E9="","",IFERROR(EDATE(E9,G9),""))</f>
        <v/>
      </c>
      <c r="I9" s="14">
        <f>IF(H9="","",H9-TODAY())</f>
        <v/>
      </c>
      <c r="J9" s="12">
        <f>IF(OR(A9="",H9=""),"",IF(O9="Yes","Booked",IF(I9&lt;0,"Overdue",IF(I9&lt;=14,"Due within 14 days","Upcoming"))))</f>
        <v/>
      </c>
      <c r="K9" s="3" t="inlineStr">
        <is>
          <t>Post</t>
        </is>
      </c>
      <c r="L9" s="2" t="inlineStr">
        <is>
          <t>Yes</t>
        </is>
      </c>
      <c r="M9" s="27" t="n">
        <v>46268</v>
      </c>
      <c r="N9" s="8" t="n">
        <v>1</v>
      </c>
      <c r="O9" s="2" t="inlineStr">
        <is>
          <t>No</t>
        </is>
      </c>
      <c r="P9" s="29" t="n">
        <v>155</v>
      </c>
      <c r="Q9" s="30" t="n">
        <v>0</v>
      </c>
      <c r="R9" s="33">
        <f>IF(OR(P9="",Q9=""),"",IFERROR(P9/(1+Q9),""))</f>
        <v/>
      </c>
      <c r="S9" s="33">
        <f>IF(R9="","",P9-R9)</f>
        <v/>
      </c>
      <c r="T9" s="33">
        <f>IF(R9="","",R9+S9)</f>
        <v/>
      </c>
      <c r="U9" s="3" t="inlineStr">
        <is>
          <t>Postal reminder selected.</t>
        </is>
      </c>
    </row>
    <row r="10">
      <c r="A10" s="2" t="inlineStr">
        <is>
          <t>PT-26009</t>
        </is>
      </c>
      <c r="B10" s="3" t="inlineStr">
        <is>
          <t>Róisín Fitzgerald</t>
        </is>
      </c>
      <c r="C10" s="3" t="inlineStr">
        <is>
          <t>Wexford</t>
        </is>
      </c>
      <c r="D10" s="27" t="n"/>
      <c r="E10" s="27" t="n">
        <v>46121</v>
      </c>
      <c r="F10" s="3" t="inlineStr">
        <is>
          <t>hygiene visit</t>
        </is>
      </c>
      <c r="G10" s="5">
        <f>IF(F10="","",IFERROR(VLOOKUP(F10,'Lists &amp; Settings'!$A$2:$B$6,2,FALSE),""))</f>
        <v/>
      </c>
      <c r="H10" s="28">
        <f>IF(E10="","",IFERROR(EDATE(E10,G10),""))</f>
        <v/>
      </c>
      <c r="I10" s="7">
        <f>IF(H10="","",H10-TODAY())</f>
        <v/>
      </c>
      <c r="J10" s="5">
        <f>IF(OR(A10="",H10=""),"",IF(O10="Yes","Booked",IF(I10&lt;0,"Overdue",IF(I10&lt;=14,"Due within 14 days","Upcoming"))))</f>
        <v/>
      </c>
      <c r="K10" s="3" t="inlineStr">
        <is>
          <t>Email</t>
        </is>
      </c>
      <c r="L10" s="2" t="inlineStr">
        <is>
          <t>Yes</t>
        </is>
      </c>
      <c r="M10" s="27" t="n"/>
      <c r="N10" s="8" t="n">
        <v>0</v>
      </c>
      <c r="O10" s="2" t="inlineStr">
        <is>
          <t>No</t>
        </is>
      </c>
      <c r="P10" s="29" t="n">
        <v>105</v>
      </c>
      <c r="Q10" s="30" t="n">
        <v>0.09</v>
      </c>
      <c r="R10" s="31">
        <f>IF(OR(P10="",Q10=""),"",IFERROR(P10/(1+Q10),""))</f>
        <v/>
      </c>
      <c r="S10" s="31">
        <f>IF(R10="","",P10-R10)</f>
        <v/>
      </c>
      <c r="T10" s="31">
        <f>IF(R10="","",R10+S10)</f>
        <v/>
      </c>
      <c r="U10" s="3" t="inlineStr">
        <is>
          <t>Awaiting first recall communication.</t>
        </is>
      </c>
    </row>
    <row r="11">
      <c r="A11" s="2" t="n"/>
      <c r="B11" s="3" t="n"/>
      <c r="C11" s="3" t="n"/>
      <c r="D11" s="27" t="n"/>
      <c r="E11" s="27" t="n"/>
      <c r="F11" s="3" t="n"/>
      <c r="G11" s="12">
        <f>IF(F11="","",IFERROR(VLOOKUP(F11,'Lists &amp; Settings'!$A$2:$B$6,2,FALSE),""))</f>
        <v/>
      </c>
      <c r="H11" s="32">
        <f>IF(E11="","",IFERROR(EDATE(E11,G11),""))</f>
        <v/>
      </c>
      <c r="I11" s="14">
        <f>IF(H11="","",H11-TODAY())</f>
        <v/>
      </c>
      <c r="J11" s="12">
        <f>IF(OR(A11="",H11=""),"",IF(O11="Yes","Booked",IF(I11&lt;0,"Overdue",IF(I11&lt;=14,"Due within 14 days","Upcoming"))))</f>
        <v/>
      </c>
      <c r="K11" s="3" t="n"/>
      <c r="L11" s="2" t="n"/>
      <c r="M11" s="27" t="n"/>
      <c r="N11" s="8" t="n"/>
      <c r="O11" s="2" t="n"/>
      <c r="P11" s="29" t="n"/>
      <c r="Q11" s="30" t="n"/>
      <c r="R11" s="33">
        <f>IF(OR(P11="",Q11=""),"",IFERROR(P11/(1+Q11),""))</f>
        <v/>
      </c>
      <c r="S11" s="33">
        <f>IF(R11="","",P11-R11)</f>
        <v/>
      </c>
      <c r="T11" s="33">
        <f>IF(R11="","",R11+S11)</f>
        <v/>
      </c>
      <c r="U11" s="3" t="n"/>
    </row>
    <row r="12">
      <c r="A12" s="2" t="n"/>
      <c r="B12" s="3" t="n"/>
      <c r="C12" s="3" t="n"/>
      <c r="D12" s="27" t="n"/>
      <c r="E12" s="27" t="n"/>
      <c r="F12" s="3" t="n"/>
      <c r="G12" s="5">
        <f>IF(F12="","",IFERROR(VLOOKUP(F12,'Lists &amp; Settings'!$A$2:$B$6,2,FALSE),""))</f>
        <v/>
      </c>
      <c r="H12" s="28">
        <f>IF(E12="","",IFERROR(EDATE(E12,G12),""))</f>
        <v/>
      </c>
      <c r="I12" s="7">
        <f>IF(H12="","",H12-TODAY())</f>
        <v/>
      </c>
      <c r="J12" s="5">
        <f>IF(OR(A12="",H12=""),"",IF(O12="Yes","Booked",IF(I12&lt;0,"Overdue",IF(I12&lt;=14,"Due within 14 days","Upcoming"))))</f>
        <v/>
      </c>
      <c r="K12" s="3" t="n"/>
      <c r="L12" s="2" t="n"/>
      <c r="M12" s="27" t="n"/>
      <c r="N12" s="8" t="n"/>
      <c r="O12" s="2" t="n"/>
      <c r="P12" s="29" t="n"/>
      <c r="Q12" s="30" t="n"/>
      <c r="R12" s="31">
        <f>IF(OR(P12="",Q12=""),"",IFERROR(P12/(1+Q12),""))</f>
        <v/>
      </c>
      <c r="S12" s="31">
        <f>IF(R12="","",P12-R12)</f>
        <v/>
      </c>
      <c r="T12" s="31">
        <f>IF(R12="","",R12+S12)</f>
        <v/>
      </c>
      <c r="U12" s="3" t="n"/>
    </row>
    <row r="13">
      <c r="A13" s="2" t="n"/>
      <c r="B13" s="3" t="n"/>
      <c r="C13" s="3" t="n"/>
      <c r="D13" s="27" t="n"/>
      <c r="E13" s="27" t="n"/>
      <c r="F13" s="3" t="n"/>
      <c r="G13" s="12">
        <f>IF(F13="","",IFERROR(VLOOKUP(F13,'Lists &amp; Settings'!$A$2:$B$6,2,FALSE),""))</f>
        <v/>
      </c>
      <c r="H13" s="32">
        <f>IF(E13="","",IFERROR(EDATE(E13,G13),""))</f>
        <v/>
      </c>
      <c r="I13" s="14">
        <f>IF(H13="","",H13-TODAY())</f>
        <v/>
      </c>
      <c r="J13" s="12">
        <f>IF(OR(A13="",H13=""),"",IF(O13="Yes","Booked",IF(I13&lt;0,"Overdue",IF(I13&lt;=14,"Due within 14 days","Upcoming"))))</f>
        <v/>
      </c>
      <c r="K13" s="3" t="n"/>
      <c r="L13" s="2" t="n"/>
      <c r="M13" s="27" t="n"/>
      <c r="N13" s="8" t="n"/>
      <c r="O13" s="2" t="n"/>
      <c r="P13" s="29" t="n"/>
      <c r="Q13" s="30" t="n"/>
      <c r="R13" s="33">
        <f>IF(OR(P13="",Q13=""),"",IFERROR(P13/(1+Q13),""))</f>
        <v/>
      </c>
      <c r="S13" s="33">
        <f>IF(R13="","",P13-R13)</f>
        <v/>
      </c>
      <c r="T13" s="33">
        <f>IF(R13="","",R13+S13)</f>
        <v/>
      </c>
      <c r="U13" s="3" t="n"/>
    </row>
    <row r="14">
      <c r="A14" s="2" t="n"/>
      <c r="B14" s="3" t="n"/>
      <c r="C14" s="3" t="n"/>
      <c r="D14" s="27" t="n"/>
      <c r="E14" s="27" t="n"/>
      <c r="F14" s="3" t="n"/>
      <c r="G14" s="5">
        <f>IF(F14="","",IFERROR(VLOOKUP(F14,'Lists &amp; Settings'!$A$2:$B$6,2,FALSE),""))</f>
        <v/>
      </c>
      <c r="H14" s="28">
        <f>IF(E14="","",IFERROR(EDATE(E14,G14),""))</f>
        <v/>
      </c>
      <c r="I14" s="7">
        <f>IF(H14="","",H14-TODAY())</f>
        <v/>
      </c>
      <c r="J14" s="5">
        <f>IF(OR(A14="",H14=""),"",IF(O14="Yes","Booked",IF(I14&lt;0,"Overdue",IF(I14&lt;=14,"Due within 14 days","Upcoming"))))</f>
        <v/>
      </c>
      <c r="K14" s="3" t="n"/>
      <c r="L14" s="2" t="n"/>
      <c r="M14" s="27" t="n"/>
      <c r="N14" s="8" t="n"/>
      <c r="O14" s="2" t="n"/>
      <c r="P14" s="29" t="n"/>
      <c r="Q14" s="30" t="n"/>
      <c r="R14" s="31">
        <f>IF(OR(P14="",Q14=""),"",IFERROR(P14/(1+Q14),""))</f>
        <v/>
      </c>
      <c r="S14" s="31">
        <f>IF(R14="","",P14-R14)</f>
        <v/>
      </c>
      <c r="T14" s="31">
        <f>IF(R14="","",R14+S14)</f>
        <v/>
      </c>
      <c r="U14" s="3" t="n"/>
    </row>
    <row r="15">
      <c r="A15" s="2" t="n"/>
      <c r="B15" s="3" t="n"/>
      <c r="C15" s="3" t="n"/>
      <c r="D15" s="27" t="n"/>
      <c r="E15" s="27" t="n"/>
      <c r="F15" s="3" t="n"/>
      <c r="G15" s="12">
        <f>IF(F15="","",IFERROR(VLOOKUP(F15,'Lists &amp; Settings'!$A$2:$B$6,2,FALSE),""))</f>
        <v/>
      </c>
      <c r="H15" s="32">
        <f>IF(E15="","",IFERROR(EDATE(E15,G15),""))</f>
        <v/>
      </c>
      <c r="I15" s="14">
        <f>IF(H15="","",H15-TODAY())</f>
        <v/>
      </c>
      <c r="J15" s="12">
        <f>IF(OR(A15="",H15=""),"",IF(O15="Yes","Booked",IF(I15&lt;0,"Overdue",IF(I15&lt;=14,"Due within 14 days","Upcoming"))))</f>
        <v/>
      </c>
      <c r="K15" s="3" t="n"/>
      <c r="L15" s="2" t="n"/>
      <c r="M15" s="27" t="n"/>
      <c r="N15" s="8" t="n"/>
      <c r="O15" s="2" t="n"/>
      <c r="P15" s="29" t="n"/>
      <c r="Q15" s="30" t="n"/>
      <c r="R15" s="33">
        <f>IF(OR(P15="",Q15=""),"",IFERROR(P15/(1+Q15),""))</f>
        <v/>
      </c>
      <c r="S15" s="33">
        <f>IF(R15="","",P15-R15)</f>
        <v/>
      </c>
      <c r="T15" s="33">
        <f>IF(R15="","",R15+S15)</f>
        <v/>
      </c>
      <c r="U15" s="3" t="n"/>
    </row>
    <row r="16">
      <c r="A16" s="2" t="n"/>
      <c r="B16" s="3" t="n"/>
      <c r="C16" s="3" t="n"/>
      <c r="D16" s="27" t="n"/>
      <c r="E16" s="27" t="n"/>
      <c r="F16" s="3" t="n"/>
      <c r="G16" s="5">
        <f>IF(F16="","",IFERROR(VLOOKUP(F16,'Lists &amp; Settings'!$A$2:$B$6,2,FALSE),""))</f>
        <v/>
      </c>
      <c r="H16" s="28">
        <f>IF(E16="","",IFERROR(EDATE(E16,G16),""))</f>
        <v/>
      </c>
      <c r="I16" s="7">
        <f>IF(H16="","",H16-TODAY())</f>
        <v/>
      </c>
      <c r="J16" s="5">
        <f>IF(OR(A16="",H16=""),"",IF(O16="Yes","Booked",IF(I16&lt;0,"Overdue",IF(I16&lt;=14,"Due within 14 days","Upcoming"))))</f>
        <v/>
      </c>
      <c r="K16" s="3" t="n"/>
      <c r="L16" s="2" t="n"/>
      <c r="M16" s="27" t="n"/>
      <c r="N16" s="8" t="n"/>
      <c r="O16" s="2" t="n"/>
      <c r="P16" s="29" t="n"/>
      <c r="Q16" s="30" t="n"/>
      <c r="R16" s="31">
        <f>IF(OR(P16="",Q16=""),"",IFERROR(P16/(1+Q16),""))</f>
        <v/>
      </c>
      <c r="S16" s="31">
        <f>IF(R16="","",P16-R16)</f>
        <v/>
      </c>
      <c r="T16" s="31">
        <f>IF(R16="","",R16+S16)</f>
        <v/>
      </c>
      <c r="U16" s="3" t="n"/>
    </row>
    <row r="17">
      <c r="A17" s="2" t="n"/>
      <c r="B17" s="3" t="n"/>
      <c r="C17" s="3" t="n"/>
      <c r="D17" s="27" t="n"/>
      <c r="E17" s="27" t="n"/>
      <c r="F17" s="3" t="n"/>
      <c r="G17" s="12">
        <f>IF(F17="","",IFERROR(VLOOKUP(F17,'Lists &amp; Settings'!$A$2:$B$6,2,FALSE),""))</f>
        <v/>
      </c>
      <c r="H17" s="32">
        <f>IF(E17="","",IFERROR(EDATE(E17,G17),""))</f>
        <v/>
      </c>
      <c r="I17" s="14">
        <f>IF(H17="","",H17-TODAY())</f>
        <v/>
      </c>
      <c r="J17" s="12">
        <f>IF(OR(A17="",H17=""),"",IF(O17="Yes","Booked",IF(I17&lt;0,"Overdue",IF(I17&lt;=14,"Due within 14 days","Upcoming"))))</f>
        <v/>
      </c>
      <c r="K17" s="3" t="n"/>
      <c r="L17" s="2" t="n"/>
      <c r="M17" s="27" t="n"/>
      <c r="N17" s="8" t="n"/>
      <c r="O17" s="2" t="n"/>
      <c r="P17" s="29" t="n"/>
      <c r="Q17" s="30" t="n"/>
      <c r="R17" s="33">
        <f>IF(OR(P17="",Q17=""),"",IFERROR(P17/(1+Q17),""))</f>
        <v/>
      </c>
      <c r="S17" s="33">
        <f>IF(R17="","",P17-R17)</f>
        <v/>
      </c>
      <c r="T17" s="33">
        <f>IF(R17="","",R17+S17)</f>
        <v/>
      </c>
      <c r="U17" s="3" t="n"/>
    </row>
    <row r="18">
      <c r="A18" s="2" t="n"/>
      <c r="B18" s="3" t="n"/>
      <c r="C18" s="3" t="n"/>
      <c r="D18" s="27" t="n"/>
      <c r="E18" s="27" t="n"/>
      <c r="F18" s="3" t="n"/>
      <c r="G18" s="5">
        <f>IF(F18="","",IFERROR(VLOOKUP(F18,'Lists &amp; Settings'!$A$2:$B$6,2,FALSE),""))</f>
        <v/>
      </c>
      <c r="H18" s="28">
        <f>IF(E18="","",IFERROR(EDATE(E18,G18),""))</f>
        <v/>
      </c>
      <c r="I18" s="7">
        <f>IF(H18="","",H18-TODAY())</f>
        <v/>
      </c>
      <c r="J18" s="5">
        <f>IF(OR(A18="",H18=""),"",IF(O18="Yes","Booked",IF(I18&lt;0,"Overdue",IF(I18&lt;=14,"Due within 14 days","Upcoming"))))</f>
        <v/>
      </c>
      <c r="K18" s="3" t="n"/>
      <c r="L18" s="2" t="n"/>
      <c r="M18" s="27" t="n"/>
      <c r="N18" s="8" t="n"/>
      <c r="O18" s="2" t="n"/>
      <c r="P18" s="29" t="n"/>
      <c r="Q18" s="30" t="n"/>
      <c r="R18" s="31">
        <f>IF(OR(P18="",Q18=""),"",IFERROR(P18/(1+Q18),""))</f>
        <v/>
      </c>
      <c r="S18" s="31">
        <f>IF(R18="","",P18-R18)</f>
        <v/>
      </c>
      <c r="T18" s="31">
        <f>IF(R18="","",R18+S18)</f>
        <v/>
      </c>
      <c r="U18" s="3" t="n"/>
    </row>
    <row r="19">
      <c r="A19" s="2" t="n"/>
      <c r="B19" s="3" t="n"/>
      <c r="C19" s="3" t="n"/>
      <c r="D19" s="27" t="n"/>
      <c r="E19" s="27" t="n"/>
      <c r="F19" s="3" t="n"/>
      <c r="G19" s="12">
        <f>IF(F19="","",IFERROR(VLOOKUP(F19,'Lists &amp; Settings'!$A$2:$B$6,2,FALSE),""))</f>
        <v/>
      </c>
      <c r="H19" s="32">
        <f>IF(E19="","",IFERROR(EDATE(E19,G19),""))</f>
        <v/>
      </c>
      <c r="I19" s="14">
        <f>IF(H19="","",H19-TODAY())</f>
        <v/>
      </c>
      <c r="J19" s="12">
        <f>IF(OR(A19="",H19=""),"",IF(O19="Yes","Booked",IF(I19&lt;0,"Overdue",IF(I19&lt;=14,"Due within 14 days","Upcoming"))))</f>
        <v/>
      </c>
      <c r="K19" s="3" t="n"/>
      <c r="L19" s="2" t="n"/>
      <c r="M19" s="27" t="n"/>
      <c r="N19" s="8" t="n"/>
      <c r="O19" s="2" t="n"/>
      <c r="P19" s="29" t="n"/>
      <c r="Q19" s="30" t="n"/>
      <c r="R19" s="33">
        <f>IF(OR(P19="",Q19=""),"",IFERROR(P19/(1+Q19),""))</f>
        <v/>
      </c>
      <c r="S19" s="33">
        <f>IF(R19="","",P19-R19)</f>
        <v/>
      </c>
      <c r="T19" s="33">
        <f>IF(R19="","",R19+S19)</f>
        <v/>
      </c>
      <c r="U19" s="3" t="n"/>
    </row>
    <row r="20">
      <c r="A20" s="2" t="n"/>
      <c r="B20" s="3" t="n"/>
      <c r="C20" s="3" t="n"/>
      <c r="D20" s="27" t="n"/>
      <c r="E20" s="27" t="n"/>
      <c r="F20" s="3" t="n"/>
      <c r="G20" s="5">
        <f>IF(F20="","",IFERROR(VLOOKUP(F20,'Lists &amp; Settings'!$A$2:$B$6,2,FALSE),""))</f>
        <v/>
      </c>
      <c r="H20" s="28">
        <f>IF(E20="","",IFERROR(EDATE(E20,G20),""))</f>
        <v/>
      </c>
      <c r="I20" s="7">
        <f>IF(H20="","",H20-TODAY())</f>
        <v/>
      </c>
      <c r="J20" s="5">
        <f>IF(OR(A20="",H20=""),"",IF(O20="Yes","Booked",IF(I20&lt;0,"Overdue",IF(I20&lt;=14,"Due within 14 days","Upcoming"))))</f>
        <v/>
      </c>
      <c r="K20" s="3" t="n"/>
      <c r="L20" s="2" t="n"/>
      <c r="M20" s="27" t="n"/>
      <c r="N20" s="8" t="n"/>
      <c r="O20" s="2" t="n"/>
      <c r="P20" s="29" t="n"/>
      <c r="Q20" s="30" t="n"/>
      <c r="R20" s="31">
        <f>IF(OR(P20="",Q20=""),"",IFERROR(P20/(1+Q20),""))</f>
        <v/>
      </c>
      <c r="S20" s="31">
        <f>IF(R20="","",P20-R20)</f>
        <v/>
      </c>
      <c r="T20" s="31">
        <f>IF(R20="","",R20+S20)</f>
        <v/>
      </c>
      <c r="U20" s="3" t="n"/>
    </row>
    <row r="21">
      <c r="A21" s="2" t="n"/>
      <c r="B21" s="3" t="n"/>
      <c r="C21" s="3" t="n"/>
      <c r="D21" s="27" t="n"/>
      <c r="E21" s="27" t="n"/>
      <c r="F21" s="3" t="n"/>
      <c r="G21" s="12">
        <f>IF(F21="","",IFERROR(VLOOKUP(F21,'Lists &amp; Settings'!$A$2:$B$6,2,FALSE),""))</f>
        <v/>
      </c>
      <c r="H21" s="32">
        <f>IF(E21="","",IFERROR(EDATE(E21,G21),""))</f>
        <v/>
      </c>
      <c r="I21" s="14">
        <f>IF(H21="","",H21-TODAY())</f>
        <v/>
      </c>
      <c r="J21" s="12">
        <f>IF(OR(A21="",H21=""),"",IF(O21="Yes","Booked",IF(I21&lt;0,"Overdue",IF(I21&lt;=14,"Due within 14 days","Upcoming"))))</f>
        <v/>
      </c>
      <c r="K21" s="3" t="n"/>
      <c r="L21" s="2" t="n"/>
      <c r="M21" s="27" t="n"/>
      <c r="N21" s="8" t="n"/>
      <c r="O21" s="2" t="n"/>
      <c r="P21" s="29" t="n"/>
      <c r="Q21" s="30" t="n"/>
      <c r="R21" s="33">
        <f>IF(OR(P21="",Q21=""),"",IFERROR(P21/(1+Q21),""))</f>
        <v/>
      </c>
      <c r="S21" s="33">
        <f>IF(R21="","",P21-R21)</f>
        <v/>
      </c>
      <c r="T21" s="33">
        <f>IF(R21="","",R21+S21)</f>
        <v/>
      </c>
      <c r="U21" s="3" t="n"/>
    </row>
    <row r="22">
      <c r="A22" s="2" t="n"/>
      <c r="B22" s="3" t="n"/>
      <c r="C22" s="3" t="n"/>
      <c r="D22" s="27" t="n"/>
      <c r="E22" s="27" t="n"/>
      <c r="F22" s="3" t="n"/>
      <c r="G22" s="5">
        <f>IF(F22="","",IFERROR(VLOOKUP(F22,'Lists &amp; Settings'!$A$2:$B$6,2,FALSE),""))</f>
        <v/>
      </c>
      <c r="H22" s="28">
        <f>IF(E22="","",IFERROR(EDATE(E22,G22),""))</f>
        <v/>
      </c>
      <c r="I22" s="7">
        <f>IF(H22="","",H22-TODAY())</f>
        <v/>
      </c>
      <c r="J22" s="5">
        <f>IF(OR(A22="",H22=""),"",IF(O22="Yes","Booked",IF(I22&lt;0,"Overdue",IF(I22&lt;=14,"Due within 14 days","Upcoming"))))</f>
        <v/>
      </c>
      <c r="K22" s="3" t="n"/>
      <c r="L22" s="2" t="n"/>
      <c r="M22" s="27" t="n"/>
      <c r="N22" s="8" t="n"/>
      <c r="O22" s="2" t="n"/>
      <c r="P22" s="29" t="n"/>
      <c r="Q22" s="30" t="n"/>
      <c r="R22" s="31">
        <f>IF(OR(P22="",Q22=""),"",IFERROR(P22/(1+Q22),""))</f>
        <v/>
      </c>
      <c r="S22" s="31">
        <f>IF(R22="","",P22-R22)</f>
        <v/>
      </c>
      <c r="T22" s="31">
        <f>IF(R22="","",R22+S22)</f>
        <v/>
      </c>
      <c r="U22" s="3" t="n"/>
    </row>
    <row r="23">
      <c r="A23" s="2" t="n"/>
      <c r="B23" s="3" t="n"/>
      <c r="C23" s="3" t="n"/>
      <c r="D23" s="27" t="n"/>
      <c r="E23" s="27" t="n"/>
      <c r="F23" s="3" t="n"/>
      <c r="G23" s="12">
        <f>IF(F23="","",IFERROR(VLOOKUP(F23,'Lists &amp; Settings'!$A$2:$B$6,2,FALSE),""))</f>
        <v/>
      </c>
      <c r="H23" s="32">
        <f>IF(E23="","",IFERROR(EDATE(E23,G23),""))</f>
        <v/>
      </c>
      <c r="I23" s="14">
        <f>IF(H23="","",H23-TODAY())</f>
        <v/>
      </c>
      <c r="J23" s="12">
        <f>IF(OR(A23="",H23=""),"",IF(O23="Yes","Booked",IF(I23&lt;0,"Overdue",IF(I23&lt;=14,"Due within 14 days","Upcoming"))))</f>
        <v/>
      </c>
      <c r="K23" s="3" t="n"/>
      <c r="L23" s="2" t="n"/>
      <c r="M23" s="27" t="n"/>
      <c r="N23" s="8" t="n"/>
      <c r="O23" s="2" t="n"/>
      <c r="P23" s="29" t="n"/>
      <c r="Q23" s="30" t="n"/>
      <c r="R23" s="33">
        <f>IF(OR(P23="",Q23=""),"",IFERROR(P23/(1+Q23),""))</f>
        <v/>
      </c>
      <c r="S23" s="33">
        <f>IF(R23="","",P23-R23)</f>
        <v/>
      </c>
      <c r="T23" s="33">
        <f>IF(R23="","",R23+S23)</f>
        <v/>
      </c>
      <c r="U23" s="3" t="n"/>
    </row>
    <row r="24">
      <c r="A24" s="2" t="n"/>
      <c r="B24" s="3" t="n"/>
      <c r="C24" s="3" t="n"/>
      <c r="D24" s="27" t="n"/>
      <c r="E24" s="27" t="n"/>
      <c r="F24" s="3" t="n"/>
      <c r="G24" s="5">
        <f>IF(F24="","",IFERROR(VLOOKUP(F24,'Lists &amp; Settings'!$A$2:$B$6,2,FALSE),""))</f>
        <v/>
      </c>
      <c r="H24" s="28">
        <f>IF(E24="","",IFERROR(EDATE(E24,G24),""))</f>
        <v/>
      </c>
      <c r="I24" s="7">
        <f>IF(H24="","",H24-TODAY())</f>
        <v/>
      </c>
      <c r="J24" s="5">
        <f>IF(OR(A24="",H24=""),"",IF(O24="Yes","Booked",IF(I24&lt;0,"Overdue",IF(I24&lt;=14,"Due within 14 days","Upcoming"))))</f>
        <v/>
      </c>
      <c r="K24" s="3" t="n"/>
      <c r="L24" s="2" t="n"/>
      <c r="M24" s="27" t="n"/>
      <c r="N24" s="8" t="n"/>
      <c r="O24" s="2" t="n"/>
      <c r="P24" s="29" t="n"/>
      <c r="Q24" s="30" t="n"/>
      <c r="R24" s="31">
        <f>IF(OR(P24="",Q24=""),"",IFERROR(P24/(1+Q24),""))</f>
        <v/>
      </c>
      <c r="S24" s="31">
        <f>IF(R24="","",P24-R24)</f>
        <v/>
      </c>
      <c r="T24" s="31">
        <f>IF(R24="","",R24+S24)</f>
        <v/>
      </c>
      <c r="U24" s="3" t="n"/>
    </row>
    <row r="25">
      <c r="A25" s="2" t="n"/>
      <c r="B25" s="3" t="n"/>
      <c r="C25" s="3" t="n"/>
      <c r="D25" s="27" t="n"/>
      <c r="E25" s="27" t="n"/>
      <c r="F25" s="3" t="n"/>
      <c r="G25" s="12">
        <f>IF(F25="","",IFERROR(VLOOKUP(F25,'Lists &amp; Settings'!$A$2:$B$6,2,FALSE),""))</f>
        <v/>
      </c>
      <c r="H25" s="32">
        <f>IF(E25="","",IFERROR(EDATE(E25,G25),""))</f>
        <v/>
      </c>
      <c r="I25" s="14">
        <f>IF(H25="","",H25-TODAY())</f>
        <v/>
      </c>
      <c r="J25" s="12">
        <f>IF(OR(A25="",H25=""),"",IF(O25="Yes","Booked",IF(I25&lt;0,"Overdue",IF(I25&lt;=14,"Due within 14 days","Upcoming"))))</f>
        <v/>
      </c>
      <c r="K25" s="3" t="n"/>
      <c r="L25" s="2" t="n"/>
      <c r="M25" s="27" t="n"/>
      <c r="N25" s="8" t="n"/>
      <c r="O25" s="2" t="n"/>
      <c r="P25" s="29" t="n"/>
      <c r="Q25" s="30" t="n"/>
      <c r="R25" s="33">
        <f>IF(OR(P25="",Q25=""),"",IFERROR(P25/(1+Q25),""))</f>
        <v/>
      </c>
      <c r="S25" s="33">
        <f>IF(R25="","",P25-R25)</f>
        <v/>
      </c>
      <c r="T25" s="33">
        <f>IF(R25="","",R25+S25)</f>
        <v/>
      </c>
      <c r="U25" s="3" t="n"/>
    </row>
    <row r="26">
      <c r="A26" s="2" t="n"/>
      <c r="B26" s="3" t="n"/>
      <c r="C26" s="3" t="n"/>
      <c r="D26" s="27" t="n"/>
      <c r="E26" s="27" t="n"/>
      <c r="F26" s="3" t="n"/>
      <c r="G26" s="5">
        <f>IF(F26="","",IFERROR(VLOOKUP(F26,'Lists &amp; Settings'!$A$2:$B$6,2,FALSE),""))</f>
        <v/>
      </c>
      <c r="H26" s="28">
        <f>IF(E26="","",IFERROR(EDATE(E26,G26),""))</f>
        <v/>
      </c>
      <c r="I26" s="7">
        <f>IF(H26="","",H26-TODAY())</f>
        <v/>
      </c>
      <c r="J26" s="5">
        <f>IF(OR(A26="",H26=""),"",IF(O26="Yes","Booked",IF(I26&lt;0,"Overdue",IF(I26&lt;=14,"Due within 14 days","Upcoming"))))</f>
        <v/>
      </c>
      <c r="K26" s="3" t="n"/>
      <c r="L26" s="2" t="n"/>
      <c r="M26" s="27" t="n"/>
      <c r="N26" s="8" t="n"/>
      <c r="O26" s="2" t="n"/>
      <c r="P26" s="29" t="n"/>
      <c r="Q26" s="30" t="n"/>
      <c r="R26" s="31">
        <f>IF(OR(P26="",Q26=""),"",IFERROR(P26/(1+Q26),""))</f>
        <v/>
      </c>
      <c r="S26" s="31">
        <f>IF(R26="","",P26-R26)</f>
        <v/>
      </c>
      <c r="T26" s="31">
        <f>IF(R26="","",R26+S26)</f>
        <v/>
      </c>
      <c r="U26" s="3" t="n"/>
    </row>
    <row r="27">
      <c r="A27" s="2" t="n"/>
      <c r="B27" s="3" t="n"/>
      <c r="C27" s="3" t="n"/>
      <c r="D27" s="27" t="n"/>
      <c r="E27" s="27" t="n"/>
      <c r="F27" s="3" t="n"/>
      <c r="G27" s="12">
        <f>IF(F27="","",IFERROR(VLOOKUP(F27,'Lists &amp; Settings'!$A$2:$B$6,2,FALSE),""))</f>
        <v/>
      </c>
      <c r="H27" s="32">
        <f>IF(E27="","",IFERROR(EDATE(E27,G27),""))</f>
        <v/>
      </c>
      <c r="I27" s="14">
        <f>IF(H27="","",H27-TODAY())</f>
        <v/>
      </c>
      <c r="J27" s="12">
        <f>IF(OR(A27="",H27=""),"",IF(O27="Yes","Booked",IF(I27&lt;0,"Overdue",IF(I27&lt;=14,"Due within 14 days","Upcoming"))))</f>
        <v/>
      </c>
      <c r="K27" s="3" t="n"/>
      <c r="L27" s="2" t="n"/>
      <c r="M27" s="27" t="n"/>
      <c r="N27" s="8" t="n"/>
      <c r="O27" s="2" t="n"/>
      <c r="P27" s="29" t="n"/>
      <c r="Q27" s="30" t="n"/>
      <c r="R27" s="33">
        <f>IF(OR(P27="",Q27=""),"",IFERROR(P27/(1+Q27),""))</f>
        <v/>
      </c>
      <c r="S27" s="33">
        <f>IF(R27="","",P27-R27)</f>
        <v/>
      </c>
      <c r="T27" s="33">
        <f>IF(R27="","",R27+S27)</f>
        <v/>
      </c>
      <c r="U27" s="3" t="n"/>
    </row>
    <row r="28">
      <c r="A28" s="2" t="n"/>
      <c r="B28" s="3" t="n"/>
      <c r="C28" s="3" t="n"/>
      <c r="D28" s="27" t="n"/>
      <c r="E28" s="27" t="n"/>
      <c r="F28" s="3" t="n"/>
      <c r="G28" s="5">
        <f>IF(F28="","",IFERROR(VLOOKUP(F28,'Lists &amp; Settings'!$A$2:$B$6,2,FALSE),""))</f>
        <v/>
      </c>
      <c r="H28" s="28">
        <f>IF(E28="","",IFERROR(EDATE(E28,G28),""))</f>
        <v/>
      </c>
      <c r="I28" s="7">
        <f>IF(H28="","",H28-TODAY())</f>
        <v/>
      </c>
      <c r="J28" s="5">
        <f>IF(OR(A28="",H28=""),"",IF(O28="Yes","Booked",IF(I28&lt;0,"Overdue",IF(I28&lt;=14,"Due within 14 days","Upcoming"))))</f>
        <v/>
      </c>
      <c r="K28" s="3" t="n"/>
      <c r="L28" s="2" t="n"/>
      <c r="M28" s="27" t="n"/>
      <c r="N28" s="8" t="n"/>
      <c r="O28" s="2" t="n"/>
      <c r="P28" s="29" t="n"/>
      <c r="Q28" s="30" t="n"/>
      <c r="R28" s="31">
        <f>IF(OR(P28="",Q28=""),"",IFERROR(P28/(1+Q28),""))</f>
        <v/>
      </c>
      <c r="S28" s="31">
        <f>IF(R28="","",P28-R28)</f>
        <v/>
      </c>
      <c r="T28" s="31">
        <f>IF(R28="","",R28+S28)</f>
        <v/>
      </c>
      <c r="U28" s="3" t="n"/>
    </row>
    <row r="29">
      <c r="A29" s="2" t="n"/>
      <c r="B29" s="3" t="n"/>
      <c r="C29" s="3" t="n"/>
      <c r="D29" s="27" t="n"/>
      <c r="E29" s="27" t="n"/>
      <c r="F29" s="3" t="n"/>
      <c r="G29" s="12">
        <f>IF(F29="","",IFERROR(VLOOKUP(F29,'Lists &amp; Settings'!$A$2:$B$6,2,FALSE),""))</f>
        <v/>
      </c>
      <c r="H29" s="32">
        <f>IF(E29="","",IFERROR(EDATE(E29,G29),""))</f>
        <v/>
      </c>
      <c r="I29" s="14">
        <f>IF(H29="","",H29-TODAY())</f>
        <v/>
      </c>
      <c r="J29" s="12">
        <f>IF(OR(A29="",H29=""),"",IF(O29="Yes","Booked",IF(I29&lt;0,"Overdue",IF(I29&lt;=14,"Due within 14 days","Upcoming"))))</f>
        <v/>
      </c>
      <c r="K29" s="3" t="n"/>
      <c r="L29" s="2" t="n"/>
      <c r="M29" s="27" t="n"/>
      <c r="N29" s="8" t="n"/>
      <c r="O29" s="2" t="n"/>
      <c r="P29" s="29" t="n"/>
      <c r="Q29" s="30" t="n"/>
      <c r="R29" s="33">
        <f>IF(OR(P29="",Q29=""),"",IFERROR(P29/(1+Q29),""))</f>
        <v/>
      </c>
      <c r="S29" s="33">
        <f>IF(R29="","",P29-R29)</f>
        <v/>
      </c>
      <c r="T29" s="33">
        <f>IF(R29="","",R29+S29)</f>
        <v/>
      </c>
      <c r="U29" s="3" t="n"/>
    </row>
    <row r="30">
      <c r="A30" s="2" t="n"/>
      <c r="B30" s="3" t="n"/>
      <c r="C30" s="3" t="n"/>
      <c r="D30" s="27" t="n"/>
      <c r="E30" s="27" t="n"/>
      <c r="F30" s="3" t="n"/>
      <c r="G30" s="5">
        <f>IF(F30="","",IFERROR(VLOOKUP(F30,'Lists &amp; Settings'!$A$2:$B$6,2,FALSE),""))</f>
        <v/>
      </c>
      <c r="H30" s="28">
        <f>IF(E30="","",IFERROR(EDATE(E30,G30),""))</f>
        <v/>
      </c>
      <c r="I30" s="7">
        <f>IF(H30="","",H30-TODAY())</f>
        <v/>
      </c>
      <c r="J30" s="5">
        <f>IF(OR(A30="",H30=""),"",IF(O30="Yes","Booked",IF(I30&lt;0,"Overdue",IF(I30&lt;=14,"Due within 14 days","Upcoming"))))</f>
        <v/>
      </c>
      <c r="K30" s="3" t="n"/>
      <c r="L30" s="2" t="n"/>
      <c r="M30" s="27" t="n"/>
      <c r="N30" s="8" t="n"/>
      <c r="O30" s="2" t="n"/>
      <c r="P30" s="29" t="n"/>
      <c r="Q30" s="30" t="n"/>
      <c r="R30" s="31">
        <f>IF(OR(P30="",Q30=""),"",IFERROR(P30/(1+Q30),""))</f>
        <v/>
      </c>
      <c r="S30" s="31">
        <f>IF(R30="","",P30-R30)</f>
        <v/>
      </c>
      <c r="T30" s="31">
        <f>IF(R30="","",R30+S30)</f>
        <v/>
      </c>
      <c r="U30" s="3" t="n"/>
    </row>
    <row r="31">
      <c r="A31" s="2" t="n"/>
      <c r="B31" s="3" t="n"/>
      <c r="C31" s="3" t="n"/>
      <c r="D31" s="27" t="n"/>
      <c r="E31" s="27" t="n"/>
      <c r="F31" s="3" t="n"/>
      <c r="G31" s="12">
        <f>IF(F31="","",IFERROR(VLOOKUP(F31,'Lists &amp; Settings'!$A$2:$B$6,2,FALSE),""))</f>
        <v/>
      </c>
      <c r="H31" s="32">
        <f>IF(E31="","",IFERROR(EDATE(E31,G31),""))</f>
        <v/>
      </c>
      <c r="I31" s="14">
        <f>IF(H31="","",H31-TODAY())</f>
        <v/>
      </c>
      <c r="J31" s="12">
        <f>IF(OR(A31="",H31=""),"",IF(O31="Yes","Booked",IF(I31&lt;0,"Overdue",IF(I31&lt;=14,"Due within 14 days","Upcoming"))))</f>
        <v/>
      </c>
      <c r="K31" s="3" t="n"/>
      <c r="L31" s="2" t="n"/>
      <c r="M31" s="27" t="n"/>
      <c r="N31" s="8" t="n"/>
      <c r="O31" s="2" t="n"/>
      <c r="P31" s="29" t="n"/>
      <c r="Q31" s="30" t="n"/>
      <c r="R31" s="33">
        <f>IF(OR(P31="",Q31=""),"",IFERROR(P31/(1+Q31),""))</f>
        <v/>
      </c>
      <c r="S31" s="33">
        <f>IF(R31="","",P31-R31)</f>
        <v/>
      </c>
      <c r="T31" s="33">
        <f>IF(R31="","",R31+S31)</f>
        <v/>
      </c>
      <c r="U31" s="3" t="n"/>
    </row>
    <row r="32">
      <c r="A32" s="2" t="n"/>
      <c r="B32" s="3" t="n"/>
      <c r="C32" s="3" t="n"/>
      <c r="D32" s="27" t="n"/>
      <c r="E32" s="27" t="n"/>
      <c r="F32" s="3" t="n"/>
      <c r="G32" s="5">
        <f>IF(F32="","",IFERROR(VLOOKUP(F32,'Lists &amp; Settings'!$A$2:$B$6,2,FALSE),""))</f>
        <v/>
      </c>
      <c r="H32" s="28">
        <f>IF(E32="","",IFERROR(EDATE(E32,G32),""))</f>
        <v/>
      </c>
      <c r="I32" s="7">
        <f>IF(H32="","",H32-TODAY())</f>
        <v/>
      </c>
      <c r="J32" s="5">
        <f>IF(OR(A32="",H32=""),"",IF(O32="Yes","Booked",IF(I32&lt;0,"Overdue",IF(I32&lt;=14,"Due within 14 days","Upcoming"))))</f>
        <v/>
      </c>
      <c r="K32" s="3" t="n"/>
      <c r="L32" s="2" t="n"/>
      <c r="M32" s="27" t="n"/>
      <c r="N32" s="8" t="n"/>
      <c r="O32" s="2" t="n"/>
      <c r="P32" s="29" t="n"/>
      <c r="Q32" s="30" t="n"/>
      <c r="R32" s="31">
        <f>IF(OR(P32="",Q32=""),"",IFERROR(P32/(1+Q32),""))</f>
        <v/>
      </c>
      <c r="S32" s="31">
        <f>IF(R32="","",P32-R32)</f>
        <v/>
      </c>
      <c r="T32" s="31">
        <f>IF(R32="","",R32+S32)</f>
        <v/>
      </c>
      <c r="U32" s="3" t="n"/>
    </row>
    <row r="33">
      <c r="A33" s="2" t="n"/>
      <c r="B33" s="3" t="n"/>
      <c r="C33" s="3" t="n"/>
      <c r="D33" s="27" t="n"/>
      <c r="E33" s="27" t="n"/>
      <c r="F33" s="3" t="n"/>
      <c r="G33" s="12">
        <f>IF(F33="","",IFERROR(VLOOKUP(F33,'Lists &amp; Settings'!$A$2:$B$6,2,FALSE),""))</f>
        <v/>
      </c>
      <c r="H33" s="32">
        <f>IF(E33="","",IFERROR(EDATE(E33,G33),""))</f>
        <v/>
      </c>
      <c r="I33" s="14">
        <f>IF(H33="","",H33-TODAY())</f>
        <v/>
      </c>
      <c r="J33" s="12">
        <f>IF(OR(A33="",H33=""),"",IF(O33="Yes","Booked",IF(I33&lt;0,"Overdue",IF(I33&lt;=14,"Due within 14 days","Upcoming"))))</f>
        <v/>
      </c>
      <c r="K33" s="3" t="n"/>
      <c r="L33" s="2" t="n"/>
      <c r="M33" s="27" t="n"/>
      <c r="N33" s="8" t="n"/>
      <c r="O33" s="2" t="n"/>
      <c r="P33" s="29" t="n"/>
      <c r="Q33" s="30" t="n"/>
      <c r="R33" s="33">
        <f>IF(OR(P33="",Q33=""),"",IFERROR(P33/(1+Q33),""))</f>
        <v/>
      </c>
      <c r="S33" s="33">
        <f>IF(R33="","",P33-R33)</f>
        <v/>
      </c>
      <c r="T33" s="33">
        <f>IF(R33="","",R33+S33)</f>
        <v/>
      </c>
      <c r="U33" s="3" t="n"/>
    </row>
    <row r="34">
      <c r="A34" s="2" t="n"/>
      <c r="B34" s="3" t="n"/>
      <c r="C34" s="3" t="n"/>
      <c r="D34" s="27" t="n"/>
      <c r="E34" s="27" t="n"/>
      <c r="F34" s="3" t="n"/>
      <c r="G34" s="5">
        <f>IF(F34="","",IFERROR(VLOOKUP(F34,'Lists &amp; Settings'!$A$2:$B$6,2,FALSE),""))</f>
        <v/>
      </c>
      <c r="H34" s="28">
        <f>IF(E34="","",IFERROR(EDATE(E34,G34),""))</f>
        <v/>
      </c>
      <c r="I34" s="7">
        <f>IF(H34="","",H34-TODAY())</f>
        <v/>
      </c>
      <c r="J34" s="5">
        <f>IF(OR(A34="",H34=""),"",IF(O34="Yes","Booked",IF(I34&lt;0,"Overdue",IF(I34&lt;=14,"Due within 14 days","Upcoming"))))</f>
        <v/>
      </c>
      <c r="K34" s="3" t="n"/>
      <c r="L34" s="2" t="n"/>
      <c r="M34" s="27" t="n"/>
      <c r="N34" s="8" t="n"/>
      <c r="O34" s="2" t="n"/>
      <c r="P34" s="29" t="n"/>
      <c r="Q34" s="30" t="n"/>
      <c r="R34" s="31">
        <f>IF(OR(P34="",Q34=""),"",IFERROR(P34/(1+Q34),""))</f>
        <v/>
      </c>
      <c r="S34" s="31">
        <f>IF(R34="","",P34-R34)</f>
        <v/>
      </c>
      <c r="T34" s="31">
        <f>IF(R34="","",R34+S34)</f>
        <v/>
      </c>
      <c r="U34" s="3" t="n"/>
    </row>
    <row r="35">
      <c r="A35" s="2" t="n"/>
      <c r="B35" s="3" t="n"/>
      <c r="C35" s="3" t="n"/>
      <c r="D35" s="27" t="n"/>
      <c r="E35" s="27" t="n"/>
      <c r="F35" s="3" t="n"/>
      <c r="G35" s="12">
        <f>IF(F35="","",IFERROR(VLOOKUP(F35,'Lists &amp; Settings'!$A$2:$B$6,2,FALSE),""))</f>
        <v/>
      </c>
      <c r="H35" s="32">
        <f>IF(E35="","",IFERROR(EDATE(E35,G35),""))</f>
        <v/>
      </c>
      <c r="I35" s="14">
        <f>IF(H35="","",H35-TODAY())</f>
        <v/>
      </c>
      <c r="J35" s="12">
        <f>IF(OR(A35="",H35=""),"",IF(O35="Yes","Booked",IF(I35&lt;0,"Overdue",IF(I35&lt;=14,"Due within 14 days","Upcoming"))))</f>
        <v/>
      </c>
      <c r="K35" s="3" t="n"/>
      <c r="L35" s="2" t="n"/>
      <c r="M35" s="27" t="n"/>
      <c r="N35" s="8" t="n"/>
      <c r="O35" s="2" t="n"/>
      <c r="P35" s="29" t="n"/>
      <c r="Q35" s="30" t="n"/>
      <c r="R35" s="33">
        <f>IF(OR(P35="",Q35=""),"",IFERROR(P35/(1+Q35),""))</f>
        <v/>
      </c>
      <c r="S35" s="33">
        <f>IF(R35="","",P35-R35)</f>
        <v/>
      </c>
      <c r="T35" s="33">
        <f>IF(R35="","",R35+S35)</f>
        <v/>
      </c>
      <c r="U35" s="3" t="n"/>
    </row>
    <row r="36">
      <c r="A36" s="2" t="n"/>
      <c r="B36" s="3" t="n"/>
      <c r="C36" s="3" t="n"/>
      <c r="D36" s="27" t="n"/>
      <c r="E36" s="27" t="n"/>
      <c r="F36" s="3" t="n"/>
      <c r="G36" s="5">
        <f>IF(F36="","",IFERROR(VLOOKUP(F36,'Lists &amp; Settings'!$A$2:$B$6,2,FALSE),""))</f>
        <v/>
      </c>
      <c r="H36" s="28">
        <f>IF(E36="","",IFERROR(EDATE(E36,G36),""))</f>
        <v/>
      </c>
      <c r="I36" s="7">
        <f>IF(H36="","",H36-TODAY())</f>
        <v/>
      </c>
      <c r="J36" s="5">
        <f>IF(OR(A36="",H36=""),"",IF(O36="Yes","Booked",IF(I36&lt;0,"Overdue",IF(I36&lt;=14,"Due within 14 days","Upcoming"))))</f>
        <v/>
      </c>
      <c r="K36" s="3" t="n"/>
      <c r="L36" s="2" t="n"/>
      <c r="M36" s="27" t="n"/>
      <c r="N36" s="8" t="n"/>
      <c r="O36" s="2" t="n"/>
      <c r="P36" s="29" t="n"/>
      <c r="Q36" s="30" t="n"/>
      <c r="R36" s="31">
        <f>IF(OR(P36="",Q36=""),"",IFERROR(P36/(1+Q36),""))</f>
        <v/>
      </c>
      <c r="S36" s="31">
        <f>IF(R36="","",P36-R36)</f>
        <v/>
      </c>
      <c r="T36" s="31">
        <f>IF(R36="","",R36+S36)</f>
        <v/>
      </c>
      <c r="U36" s="3" t="n"/>
    </row>
    <row r="37">
      <c r="A37" s="2" t="n"/>
      <c r="B37" s="3" t="n"/>
      <c r="C37" s="3" t="n"/>
      <c r="D37" s="27" t="n"/>
      <c r="E37" s="27" t="n"/>
      <c r="F37" s="3" t="n"/>
      <c r="G37" s="12">
        <f>IF(F37="","",IFERROR(VLOOKUP(F37,'Lists &amp; Settings'!$A$2:$B$6,2,FALSE),""))</f>
        <v/>
      </c>
      <c r="H37" s="32">
        <f>IF(E37="","",IFERROR(EDATE(E37,G37),""))</f>
        <v/>
      </c>
      <c r="I37" s="14">
        <f>IF(H37="","",H37-TODAY())</f>
        <v/>
      </c>
      <c r="J37" s="12">
        <f>IF(OR(A37="",H37=""),"",IF(O37="Yes","Booked",IF(I37&lt;0,"Overdue",IF(I37&lt;=14,"Due within 14 days","Upcoming"))))</f>
        <v/>
      </c>
      <c r="K37" s="3" t="n"/>
      <c r="L37" s="2" t="n"/>
      <c r="M37" s="27" t="n"/>
      <c r="N37" s="8" t="n"/>
      <c r="O37" s="2" t="n"/>
      <c r="P37" s="29" t="n"/>
      <c r="Q37" s="30" t="n"/>
      <c r="R37" s="33">
        <f>IF(OR(P37="",Q37=""),"",IFERROR(P37/(1+Q37),""))</f>
        <v/>
      </c>
      <c r="S37" s="33">
        <f>IF(R37="","",P37-R37)</f>
        <v/>
      </c>
      <c r="T37" s="33">
        <f>IF(R37="","",R37+S37)</f>
        <v/>
      </c>
      <c r="U37" s="3" t="n"/>
    </row>
    <row r="38">
      <c r="A38" s="2" t="n"/>
      <c r="B38" s="3" t="n"/>
      <c r="C38" s="3" t="n"/>
      <c r="D38" s="27" t="n"/>
      <c r="E38" s="27" t="n"/>
      <c r="F38" s="3" t="n"/>
      <c r="G38" s="5">
        <f>IF(F38="","",IFERROR(VLOOKUP(F38,'Lists &amp; Settings'!$A$2:$B$6,2,FALSE),""))</f>
        <v/>
      </c>
      <c r="H38" s="28">
        <f>IF(E38="","",IFERROR(EDATE(E38,G38),""))</f>
        <v/>
      </c>
      <c r="I38" s="7">
        <f>IF(H38="","",H38-TODAY())</f>
        <v/>
      </c>
      <c r="J38" s="5">
        <f>IF(OR(A38="",H38=""),"",IF(O38="Yes","Booked",IF(I38&lt;0,"Overdue",IF(I38&lt;=14,"Due within 14 days","Upcoming"))))</f>
        <v/>
      </c>
      <c r="K38" s="3" t="n"/>
      <c r="L38" s="2" t="n"/>
      <c r="M38" s="27" t="n"/>
      <c r="N38" s="8" t="n"/>
      <c r="O38" s="2" t="n"/>
      <c r="P38" s="29" t="n"/>
      <c r="Q38" s="30" t="n"/>
      <c r="R38" s="31">
        <f>IF(OR(P38="",Q38=""),"",IFERROR(P38/(1+Q38),""))</f>
        <v/>
      </c>
      <c r="S38" s="31">
        <f>IF(R38="","",P38-R38)</f>
        <v/>
      </c>
      <c r="T38" s="31">
        <f>IF(R38="","",R38+S38)</f>
        <v/>
      </c>
      <c r="U38" s="3" t="n"/>
    </row>
    <row r="39">
      <c r="A39" s="2" t="n"/>
      <c r="B39" s="3" t="n"/>
      <c r="C39" s="3" t="n"/>
      <c r="D39" s="27" t="n"/>
      <c r="E39" s="27" t="n"/>
      <c r="F39" s="3" t="n"/>
      <c r="G39" s="12">
        <f>IF(F39="","",IFERROR(VLOOKUP(F39,'Lists &amp; Settings'!$A$2:$B$6,2,FALSE),""))</f>
        <v/>
      </c>
      <c r="H39" s="32">
        <f>IF(E39="","",IFERROR(EDATE(E39,G39),""))</f>
        <v/>
      </c>
      <c r="I39" s="14">
        <f>IF(H39="","",H39-TODAY())</f>
        <v/>
      </c>
      <c r="J39" s="12">
        <f>IF(OR(A39="",H39=""),"",IF(O39="Yes","Booked",IF(I39&lt;0,"Overdue",IF(I39&lt;=14,"Due within 14 days","Upcoming"))))</f>
        <v/>
      </c>
      <c r="K39" s="3" t="n"/>
      <c r="L39" s="2" t="n"/>
      <c r="M39" s="27" t="n"/>
      <c r="N39" s="8" t="n"/>
      <c r="O39" s="2" t="n"/>
      <c r="P39" s="29" t="n"/>
      <c r="Q39" s="30" t="n"/>
      <c r="R39" s="33">
        <f>IF(OR(P39="",Q39=""),"",IFERROR(P39/(1+Q39),""))</f>
        <v/>
      </c>
      <c r="S39" s="33">
        <f>IF(R39="","",P39-R39)</f>
        <v/>
      </c>
      <c r="T39" s="33">
        <f>IF(R39="","",R39+S39)</f>
        <v/>
      </c>
      <c r="U39" s="3" t="n"/>
    </row>
    <row r="40">
      <c r="A40" s="2" t="n"/>
      <c r="B40" s="3" t="n"/>
      <c r="C40" s="3" t="n"/>
      <c r="D40" s="27" t="n"/>
      <c r="E40" s="27" t="n"/>
      <c r="F40" s="3" t="n"/>
      <c r="G40" s="5">
        <f>IF(F40="","",IFERROR(VLOOKUP(F40,'Lists &amp; Settings'!$A$2:$B$6,2,FALSE),""))</f>
        <v/>
      </c>
      <c r="H40" s="28">
        <f>IF(E40="","",IFERROR(EDATE(E40,G40),""))</f>
        <v/>
      </c>
      <c r="I40" s="7">
        <f>IF(H40="","",H40-TODAY())</f>
        <v/>
      </c>
      <c r="J40" s="5">
        <f>IF(OR(A40="",H40=""),"",IF(O40="Yes","Booked",IF(I40&lt;0,"Overdue",IF(I40&lt;=14,"Due within 14 days","Upcoming"))))</f>
        <v/>
      </c>
      <c r="K40" s="3" t="n"/>
      <c r="L40" s="2" t="n"/>
      <c r="M40" s="27" t="n"/>
      <c r="N40" s="8" t="n"/>
      <c r="O40" s="2" t="n"/>
      <c r="P40" s="29" t="n"/>
      <c r="Q40" s="30" t="n"/>
      <c r="R40" s="31">
        <f>IF(OR(P40="",Q40=""),"",IFERROR(P40/(1+Q40),""))</f>
        <v/>
      </c>
      <c r="S40" s="31">
        <f>IF(R40="","",P40-R40)</f>
        <v/>
      </c>
      <c r="T40" s="31">
        <f>IF(R40="","",R40+S40)</f>
        <v/>
      </c>
      <c r="U40" s="3" t="n"/>
    </row>
    <row r="41">
      <c r="A41" s="2" t="n"/>
      <c r="B41" s="3" t="n"/>
      <c r="C41" s="3" t="n"/>
      <c r="D41" s="27" t="n"/>
      <c r="E41" s="27" t="n"/>
      <c r="F41" s="3" t="n"/>
      <c r="G41" s="12">
        <f>IF(F41="","",IFERROR(VLOOKUP(F41,'Lists &amp; Settings'!$A$2:$B$6,2,FALSE),""))</f>
        <v/>
      </c>
      <c r="H41" s="32">
        <f>IF(E41="","",IFERROR(EDATE(E41,G41),""))</f>
        <v/>
      </c>
      <c r="I41" s="14">
        <f>IF(H41="","",H41-TODAY())</f>
        <v/>
      </c>
      <c r="J41" s="12">
        <f>IF(OR(A41="",H41=""),"",IF(O41="Yes","Booked",IF(I41&lt;0,"Overdue",IF(I41&lt;=14,"Due within 14 days","Upcoming"))))</f>
        <v/>
      </c>
      <c r="K41" s="3" t="n"/>
      <c r="L41" s="2" t="n"/>
      <c r="M41" s="27" t="n"/>
      <c r="N41" s="8" t="n"/>
      <c r="O41" s="2" t="n"/>
      <c r="P41" s="29" t="n"/>
      <c r="Q41" s="30" t="n"/>
      <c r="R41" s="33">
        <f>IF(OR(P41="",Q41=""),"",IFERROR(P41/(1+Q41),""))</f>
        <v/>
      </c>
      <c r="S41" s="33">
        <f>IF(R41="","",P41-R41)</f>
        <v/>
      </c>
      <c r="T41" s="33">
        <f>IF(R41="","",R41+S41)</f>
        <v/>
      </c>
      <c r="U41" s="3" t="n"/>
    </row>
    <row r="42">
      <c r="A42" s="2" t="n"/>
      <c r="B42" s="3" t="n"/>
      <c r="C42" s="3" t="n"/>
      <c r="D42" s="27" t="n"/>
      <c r="E42" s="27" t="n"/>
      <c r="F42" s="3" t="n"/>
      <c r="G42" s="5">
        <f>IF(F42="","",IFERROR(VLOOKUP(F42,'Lists &amp; Settings'!$A$2:$B$6,2,FALSE),""))</f>
        <v/>
      </c>
      <c r="H42" s="28">
        <f>IF(E42="","",IFERROR(EDATE(E42,G42),""))</f>
        <v/>
      </c>
      <c r="I42" s="7">
        <f>IF(H42="","",H42-TODAY())</f>
        <v/>
      </c>
      <c r="J42" s="5">
        <f>IF(OR(A42="",H42=""),"",IF(O42="Yes","Booked",IF(I42&lt;0,"Overdue",IF(I42&lt;=14,"Due within 14 days","Upcoming"))))</f>
        <v/>
      </c>
      <c r="K42" s="3" t="n"/>
      <c r="L42" s="2" t="n"/>
      <c r="M42" s="27" t="n"/>
      <c r="N42" s="8" t="n"/>
      <c r="O42" s="2" t="n"/>
      <c r="P42" s="29" t="n"/>
      <c r="Q42" s="30" t="n"/>
      <c r="R42" s="31">
        <f>IF(OR(P42="",Q42=""),"",IFERROR(P42/(1+Q42),""))</f>
        <v/>
      </c>
      <c r="S42" s="31">
        <f>IF(R42="","",P42-R42)</f>
        <v/>
      </c>
      <c r="T42" s="31">
        <f>IF(R42="","",R42+S42)</f>
        <v/>
      </c>
      <c r="U42" s="3" t="n"/>
    </row>
    <row r="43">
      <c r="A43" s="2" t="n"/>
      <c r="B43" s="3" t="n"/>
      <c r="C43" s="3" t="n"/>
      <c r="D43" s="27" t="n"/>
      <c r="E43" s="27" t="n"/>
      <c r="F43" s="3" t="n"/>
      <c r="G43" s="12">
        <f>IF(F43="","",IFERROR(VLOOKUP(F43,'Lists &amp; Settings'!$A$2:$B$6,2,FALSE),""))</f>
        <v/>
      </c>
      <c r="H43" s="32">
        <f>IF(E43="","",IFERROR(EDATE(E43,G43),""))</f>
        <v/>
      </c>
      <c r="I43" s="14">
        <f>IF(H43="","",H43-TODAY())</f>
        <v/>
      </c>
      <c r="J43" s="12">
        <f>IF(OR(A43="",H43=""),"",IF(O43="Yes","Booked",IF(I43&lt;0,"Overdue",IF(I43&lt;=14,"Due within 14 days","Upcoming"))))</f>
        <v/>
      </c>
      <c r="K43" s="3" t="n"/>
      <c r="L43" s="2" t="n"/>
      <c r="M43" s="27" t="n"/>
      <c r="N43" s="8" t="n"/>
      <c r="O43" s="2" t="n"/>
      <c r="P43" s="29" t="n"/>
      <c r="Q43" s="30" t="n"/>
      <c r="R43" s="33">
        <f>IF(OR(P43="",Q43=""),"",IFERROR(P43/(1+Q43),""))</f>
        <v/>
      </c>
      <c r="S43" s="33">
        <f>IF(R43="","",P43-R43)</f>
        <v/>
      </c>
      <c r="T43" s="33">
        <f>IF(R43="","",R43+S43)</f>
        <v/>
      </c>
      <c r="U43" s="3" t="n"/>
    </row>
    <row r="44">
      <c r="A44" s="2" t="n"/>
      <c r="B44" s="3" t="n"/>
      <c r="C44" s="3" t="n"/>
      <c r="D44" s="27" t="n"/>
      <c r="E44" s="27" t="n"/>
      <c r="F44" s="3" t="n"/>
      <c r="G44" s="5">
        <f>IF(F44="","",IFERROR(VLOOKUP(F44,'Lists &amp; Settings'!$A$2:$B$6,2,FALSE),""))</f>
        <v/>
      </c>
      <c r="H44" s="28">
        <f>IF(E44="","",IFERROR(EDATE(E44,G44),""))</f>
        <v/>
      </c>
      <c r="I44" s="7">
        <f>IF(H44="","",H44-TODAY())</f>
        <v/>
      </c>
      <c r="J44" s="5">
        <f>IF(OR(A44="",H44=""),"",IF(O44="Yes","Booked",IF(I44&lt;0,"Overdue",IF(I44&lt;=14,"Due within 14 days","Upcoming"))))</f>
        <v/>
      </c>
      <c r="K44" s="3" t="n"/>
      <c r="L44" s="2" t="n"/>
      <c r="M44" s="27" t="n"/>
      <c r="N44" s="8" t="n"/>
      <c r="O44" s="2" t="n"/>
      <c r="P44" s="29" t="n"/>
      <c r="Q44" s="30" t="n"/>
      <c r="R44" s="31">
        <f>IF(OR(P44="",Q44=""),"",IFERROR(P44/(1+Q44),""))</f>
        <v/>
      </c>
      <c r="S44" s="31">
        <f>IF(R44="","",P44-R44)</f>
        <v/>
      </c>
      <c r="T44" s="31">
        <f>IF(R44="","",R44+S44)</f>
        <v/>
      </c>
      <c r="U44" s="3" t="n"/>
    </row>
    <row r="45">
      <c r="A45" s="2" t="n"/>
      <c r="B45" s="3" t="n"/>
      <c r="C45" s="3" t="n"/>
      <c r="D45" s="27" t="n"/>
      <c r="E45" s="27" t="n"/>
      <c r="F45" s="3" t="n"/>
      <c r="G45" s="12">
        <f>IF(F45="","",IFERROR(VLOOKUP(F45,'Lists &amp; Settings'!$A$2:$B$6,2,FALSE),""))</f>
        <v/>
      </c>
      <c r="H45" s="32">
        <f>IF(E45="","",IFERROR(EDATE(E45,G45),""))</f>
        <v/>
      </c>
      <c r="I45" s="14">
        <f>IF(H45="","",H45-TODAY())</f>
        <v/>
      </c>
      <c r="J45" s="12">
        <f>IF(OR(A45="",H45=""),"",IF(O45="Yes","Booked",IF(I45&lt;0,"Overdue",IF(I45&lt;=14,"Due within 14 days","Upcoming"))))</f>
        <v/>
      </c>
      <c r="K45" s="3" t="n"/>
      <c r="L45" s="2" t="n"/>
      <c r="M45" s="27" t="n"/>
      <c r="N45" s="8" t="n"/>
      <c r="O45" s="2" t="n"/>
      <c r="P45" s="29" t="n"/>
      <c r="Q45" s="30" t="n"/>
      <c r="R45" s="33">
        <f>IF(OR(P45="",Q45=""),"",IFERROR(P45/(1+Q45),""))</f>
        <v/>
      </c>
      <c r="S45" s="33">
        <f>IF(R45="","",P45-R45)</f>
        <v/>
      </c>
      <c r="T45" s="33">
        <f>IF(R45="","",R45+S45)</f>
        <v/>
      </c>
      <c r="U45" s="3" t="n"/>
    </row>
    <row r="46">
      <c r="A46" s="2" t="n"/>
      <c r="B46" s="3" t="n"/>
      <c r="C46" s="3" t="n"/>
      <c r="D46" s="27" t="n"/>
      <c r="E46" s="27" t="n"/>
      <c r="F46" s="3" t="n"/>
      <c r="G46" s="5">
        <f>IF(F46="","",IFERROR(VLOOKUP(F46,'Lists &amp; Settings'!$A$2:$B$6,2,FALSE),""))</f>
        <v/>
      </c>
      <c r="H46" s="28">
        <f>IF(E46="","",IFERROR(EDATE(E46,G46),""))</f>
        <v/>
      </c>
      <c r="I46" s="7">
        <f>IF(H46="","",H46-TODAY())</f>
        <v/>
      </c>
      <c r="J46" s="5">
        <f>IF(OR(A46="",H46=""),"",IF(O46="Yes","Booked",IF(I46&lt;0,"Overdue",IF(I46&lt;=14,"Due within 14 days","Upcoming"))))</f>
        <v/>
      </c>
      <c r="K46" s="3" t="n"/>
      <c r="L46" s="2" t="n"/>
      <c r="M46" s="27" t="n"/>
      <c r="N46" s="8" t="n"/>
      <c r="O46" s="2" t="n"/>
      <c r="P46" s="29" t="n"/>
      <c r="Q46" s="30" t="n"/>
      <c r="R46" s="31">
        <f>IF(OR(P46="",Q46=""),"",IFERROR(P46/(1+Q46),""))</f>
        <v/>
      </c>
      <c r="S46" s="31">
        <f>IF(R46="","",P46-R46)</f>
        <v/>
      </c>
      <c r="T46" s="31">
        <f>IF(R46="","",R46+S46)</f>
        <v/>
      </c>
      <c r="U46" s="3" t="n"/>
    </row>
    <row r="47">
      <c r="A47" s="2" t="n"/>
      <c r="B47" s="3" t="n"/>
      <c r="C47" s="3" t="n"/>
      <c r="D47" s="27" t="n"/>
      <c r="E47" s="27" t="n"/>
      <c r="F47" s="3" t="n"/>
      <c r="G47" s="12">
        <f>IF(F47="","",IFERROR(VLOOKUP(F47,'Lists &amp; Settings'!$A$2:$B$6,2,FALSE),""))</f>
        <v/>
      </c>
      <c r="H47" s="32">
        <f>IF(E47="","",IFERROR(EDATE(E47,G47),""))</f>
        <v/>
      </c>
      <c r="I47" s="14">
        <f>IF(H47="","",H47-TODAY())</f>
        <v/>
      </c>
      <c r="J47" s="12">
        <f>IF(OR(A47="",H47=""),"",IF(O47="Yes","Booked",IF(I47&lt;0,"Overdue",IF(I47&lt;=14,"Due within 14 days","Upcoming"))))</f>
        <v/>
      </c>
      <c r="K47" s="3" t="n"/>
      <c r="L47" s="2" t="n"/>
      <c r="M47" s="27" t="n"/>
      <c r="N47" s="8" t="n"/>
      <c r="O47" s="2" t="n"/>
      <c r="P47" s="29" t="n"/>
      <c r="Q47" s="30" t="n"/>
      <c r="R47" s="33">
        <f>IF(OR(P47="",Q47=""),"",IFERROR(P47/(1+Q47),""))</f>
        <v/>
      </c>
      <c r="S47" s="33">
        <f>IF(R47="","",P47-R47)</f>
        <v/>
      </c>
      <c r="T47" s="33">
        <f>IF(R47="","",R47+S47)</f>
        <v/>
      </c>
      <c r="U47" s="3" t="n"/>
    </row>
    <row r="48">
      <c r="A48" s="2" t="n"/>
      <c r="B48" s="3" t="n"/>
      <c r="C48" s="3" t="n"/>
      <c r="D48" s="27" t="n"/>
      <c r="E48" s="27" t="n"/>
      <c r="F48" s="3" t="n"/>
      <c r="G48" s="5">
        <f>IF(F48="","",IFERROR(VLOOKUP(F48,'Lists &amp; Settings'!$A$2:$B$6,2,FALSE),""))</f>
        <v/>
      </c>
      <c r="H48" s="28">
        <f>IF(E48="","",IFERROR(EDATE(E48,G48),""))</f>
        <v/>
      </c>
      <c r="I48" s="7">
        <f>IF(H48="","",H48-TODAY())</f>
        <v/>
      </c>
      <c r="J48" s="5">
        <f>IF(OR(A48="",H48=""),"",IF(O48="Yes","Booked",IF(I48&lt;0,"Overdue",IF(I48&lt;=14,"Due within 14 days","Upcoming"))))</f>
        <v/>
      </c>
      <c r="K48" s="3" t="n"/>
      <c r="L48" s="2" t="n"/>
      <c r="M48" s="27" t="n"/>
      <c r="N48" s="8" t="n"/>
      <c r="O48" s="2" t="n"/>
      <c r="P48" s="29" t="n"/>
      <c r="Q48" s="30" t="n"/>
      <c r="R48" s="31">
        <f>IF(OR(P48="",Q48=""),"",IFERROR(P48/(1+Q48),""))</f>
        <v/>
      </c>
      <c r="S48" s="31">
        <f>IF(R48="","",P48-R48)</f>
        <v/>
      </c>
      <c r="T48" s="31">
        <f>IF(R48="","",R48+S48)</f>
        <v/>
      </c>
      <c r="U48" s="3" t="n"/>
    </row>
    <row r="49">
      <c r="A49" s="2" t="n"/>
      <c r="B49" s="3" t="n"/>
      <c r="C49" s="3" t="n"/>
      <c r="D49" s="27" t="n"/>
      <c r="E49" s="27" t="n"/>
      <c r="F49" s="3" t="n"/>
      <c r="G49" s="12">
        <f>IF(F49="","",IFERROR(VLOOKUP(F49,'Lists &amp; Settings'!$A$2:$B$6,2,FALSE),""))</f>
        <v/>
      </c>
      <c r="H49" s="32">
        <f>IF(E49="","",IFERROR(EDATE(E49,G49),""))</f>
        <v/>
      </c>
      <c r="I49" s="14">
        <f>IF(H49="","",H49-TODAY())</f>
        <v/>
      </c>
      <c r="J49" s="12">
        <f>IF(OR(A49="",H49=""),"",IF(O49="Yes","Booked",IF(I49&lt;0,"Overdue",IF(I49&lt;=14,"Due within 14 days","Upcoming"))))</f>
        <v/>
      </c>
      <c r="K49" s="3" t="n"/>
      <c r="L49" s="2" t="n"/>
      <c r="M49" s="27" t="n"/>
      <c r="N49" s="8" t="n"/>
      <c r="O49" s="2" t="n"/>
      <c r="P49" s="29" t="n"/>
      <c r="Q49" s="30" t="n"/>
      <c r="R49" s="33">
        <f>IF(OR(P49="",Q49=""),"",IFERROR(P49/(1+Q49),""))</f>
        <v/>
      </c>
      <c r="S49" s="33">
        <f>IF(R49="","",P49-R49)</f>
        <v/>
      </c>
      <c r="T49" s="33">
        <f>IF(R49="","",R49+S49)</f>
        <v/>
      </c>
      <c r="U49" s="3" t="n"/>
    </row>
    <row r="50">
      <c r="A50" s="2" t="n"/>
      <c r="B50" s="3" t="n"/>
      <c r="C50" s="3" t="n"/>
      <c r="D50" s="27" t="n"/>
      <c r="E50" s="27" t="n"/>
      <c r="F50" s="3" t="n"/>
      <c r="G50" s="5">
        <f>IF(F50="","",IFERROR(VLOOKUP(F50,'Lists &amp; Settings'!$A$2:$B$6,2,FALSE),""))</f>
        <v/>
      </c>
      <c r="H50" s="28">
        <f>IF(E50="","",IFERROR(EDATE(E50,G50),""))</f>
        <v/>
      </c>
      <c r="I50" s="7">
        <f>IF(H50="","",H50-TODAY())</f>
        <v/>
      </c>
      <c r="J50" s="5">
        <f>IF(OR(A50="",H50=""),"",IF(O50="Yes","Booked",IF(I50&lt;0,"Overdue",IF(I50&lt;=14,"Due within 14 days","Upcoming"))))</f>
        <v/>
      </c>
      <c r="K50" s="3" t="n"/>
      <c r="L50" s="2" t="n"/>
      <c r="M50" s="27" t="n"/>
      <c r="N50" s="8" t="n"/>
      <c r="O50" s="2" t="n"/>
      <c r="P50" s="29" t="n"/>
      <c r="Q50" s="30" t="n"/>
      <c r="R50" s="31">
        <f>IF(OR(P50="",Q50=""),"",IFERROR(P50/(1+Q50),""))</f>
        <v/>
      </c>
      <c r="S50" s="31">
        <f>IF(R50="","",P50-R50)</f>
        <v/>
      </c>
      <c r="T50" s="31">
        <f>IF(R50="","",R50+S50)</f>
        <v/>
      </c>
      <c r="U50" s="3" t="n"/>
    </row>
    <row r="51">
      <c r="A51" s="2" t="n"/>
      <c r="B51" s="3" t="n"/>
      <c r="C51" s="3" t="n"/>
      <c r="D51" s="27" t="n"/>
      <c r="E51" s="27" t="n"/>
      <c r="F51" s="3" t="n"/>
      <c r="G51" s="12">
        <f>IF(F51="","",IFERROR(VLOOKUP(F51,'Lists &amp; Settings'!$A$2:$B$6,2,FALSE),""))</f>
        <v/>
      </c>
      <c r="H51" s="32">
        <f>IF(E51="","",IFERROR(EDATE(E51,G51),""))</f>
        <v/>
      </c>
      <c r="I51" s="14">
        <f>IF(H51="","",H51-TODAY())</f>
        <v/>
      </c>
      <c r="J51" s="12">
        <f>IF(OR(A51="",H51=""),"",IF(O51="Yes","Booked",IF(I51&lt;0,"Overdue",IF(I51&lt;=14,"Due within 14 days","Upcoming"))))</f>
        <v/>
      </c>
      <c r="K51" s="3" t="n"/>
      <c r="L51" s="2" t="n"/>
      <c r="M51" s="27" t="n"/>
      <c r="N51" s="8" t="n"/>
      <c r="O51" s="2" t="n"/>
      <c r="P51" s="29" t="n"/>
      <c r="Q51" s="30" t="n"/>
      <c r="R51" s="33">
        <f>IF(OR(P51="",Q51=""),"",IFERROR(P51/(1+Q51),""))</f>
        <v/>
      </c>
      <c r="S51" s="33">
        <f>IF(R51="","",P51-R51)</f>
        <v/>
      </c>
      <c r="T51" s="33">
        <f>IF(R51="","",R51+S51)</f>
        <v/>
      </c>
      <c r="U51" s="3" t="n"/>
    </row>
    <row r="52">
      <c r="A52" s="2" t="n"/>
      <c r="B52" s="3" t="n"/>
      <c r="C52" s="3" t="n"/>
      <c r="D52" s="27" t="n"/>
      <c r="E52" s="27" t="n"/>
      <c r="F52" s="3" t="n"/>
      <c r="G52" s="5">
        <f>IF(F52="","",IFERROR(VLOOKUP(F52,'Lists &amp; Settings'!$A$2:$B$6,2,FALSE),""))</f>
        <v/>
      </c>
      <c r="H52" s="28">
        <f>IF(E52="","",IFERROR(EDATE(E52,G52),""))</f>
        <v/>
      </c>
      <c r="I52" s="7">
        <f>IF(H52="","",H52-TODAY())</f>
        <v/>
      </c>
      <c r="J52" s="5">
        <f>IF(OR(A52="",H52=""),"",IF(O52="Yes","Booked",IF(I52&lt;0,"Overdue",IF(I52&lt;=14,"Due within 14 days","Upcoming"))))</f>
        <v/>
      </c>
      <c r="K52" s="3" t="n"/>
      <c r="L52" s="2" t="n"/>
      <c r="M52" s="27" t="n"/>
      <c r="N52" s="8" t="n"/>
      <c r="O52" s="2" t="n"/>
      <c r="P52" s="29" t="n"/>
      <c r="Q52" s="30" t="n"/>
      <c r="R52" s="31">
        <f>IF(OR(P52="",Q52=""),"",IFERROR(P52/(1+Q52),""))</f>
        <v/>
      </c>
      <c r="S52" s="31">
        <f>IF(R52="","",P52-R52)</f>
        <v/>
      </c>
      <c r="T52" s="31">
        <f>IF(R52="","",R52+S52)</f>
        <v/>
      </c>
      <c r="U52" s="3" t="n"/>
    </row>
    <row r="53">
      <c r="A53" s="2" t="n"/>
      <c r="B53" s="3" t="n"/>
      <c r="C53" s="3" t="n"/>
      <c r="D53" s="27" t="n"/>
      <c r="E53" s="27" t="n"/>
      <c r="F53" s="3" t="n"/>
      <c r="G53" s="12">
        <f>IF(F53="","",IFERROR(VLOOKUP(F53,'Lists &amp; Settings'!$A$2:$B$6,2,FALSE),""))</f>
        <v/>
      </c>
      <c r="H53" s="32">
        <f>IF(E53="","",IFERROR(EDATE(E53,G53),""))</f>
        <v/>
      </c>
      <c r="I53" s="14">
        <f>IF(H53="","",H53-TODAY())</f>
        <v/>
      </c>
      <c r="J53" s="12">
        <f>IF(OR(A53="",H53=""),"",IF(O53="Yes","Booked",IF(I53&lt;0,"Overdue",IF(I53&lt;=14,"Due within 14 days","Upcoming"))))</f>
        <v/>
      </c>
      <c r="K53" s="3" t="n"/>
      <c r="L53" s="2" t="n"/>
      <c r="M53" s="27" t="n"/>
      <c r="N53" s="8" t="n"/>
      <c r="O53" s="2" t="n"/>
      <c r="P53" s="29" t="n"/>
      <c r="Q53" s="30" t="n"/>
      <c r="R53" s="33">
        <f>IF(OR(P53="",Q53=""),"",IFERROR(P53/(1+Q53),""))</f>
        <v/>
      </c>
      <c r="S53" s="33">
        <f>IF(R53="","",P53-R53)</f>
        <v/>
      </c>
      <c r="T53" s="33">
        <f>IF(R53="","",R53+S53)</f>
        <v/>
      </c>
      <c r="U53" s="3" t="n"/>
    </row>
    <row r="54">
      <c r="A54" s="2" t="n"/>
      <c r="B54" s="3" t="n"/>
      <c r="C54" s="3" t="n"/>
      <c r="D54" s="27" t="n"/>
      <c r="E54" s="27" t="n"/>
      <c r="F54" s="3" t="n"/>
      <c r="G54" s="5">
        <f>IF(F54="","",IFERROR(VLOOKUP(F54,'Lists &amp; Settings'!$A$2:$B$6,2,FALSE),""))</f>
        <v/>
      </c>
      <c r="H54" s="28">
        <f>IF(E54="","",IFERROR(EDATE(E54,G54),""))</f>
        <v/>
      </c>
      <c r="I54" s="7">
        <f>IF(H54="","",H54-TODAY())</f>
        <v/>
      </c>
      <c r="J54" s="5">
        <f>IF(OR(A54="",H54=""),"",IF(O54="Yes","Booked",IF(I54&lt;0,"Overdue",IF(I54&lt;=14,"Due within 14 days","Upcoming"))))</f>
        <v/>
      </c>
      <c r="K54" s="3" t="n"/>
      <c r="L54" s="2" t="n"/>
      <c r="M54" s="27" t="n"/>
      <c r="N54" s="8" t="n"/>
      <c r="O54" s="2" t="n"/>
      <c r="P54" s="29" t="n"/>
      <c r="Q54" s="30" t="n"/>
      <c r="R54" s="31">
        <f>IF(OR(P54="",Q54=""),"",IFERROR(P54/(1+Q54),""))</f>
        <v/>
      </c>
      <c r="S54" s="31">
        <f>IF(R54="","",P54-R54)</f>
        <v/>
      </c>
      <c r="T54" s="31">
        <f>IF(R54="","",R54+S54)</f>
        <v/>
      </c>
      <c r="U54" s="3" t="n"/>
    </row>
    <row r="55">
      <c r="A55" s="2" t="n"/>
      <c r="B55" s="3" t="n"/>
      <c r="C55" s="3" t="n"/>
      <c r="D55" s="27" t="n"/>
      <c r="E55" s="27" t="n"/>
      <c r="F55" s="3" t="n"/>
      <c r="G55" s="12">
        <f>IF(F55="","",IFERROR(VLOOKUP(F55,'Lists &amp; Settings'!$A$2:$B$6,2,FALSE),""))</f>
        <v/>
      </c>
      <c r="H55" s="32">
        <f>IF(E55="","",IFERROR(EDATE(E55,G55),""))</f>
        <v/>
      </c>
      <c r="I55" s="14">
        <f>IF(H55="","",H55-TODAY())</f>
        <v/>
      </c>
      <c r="J55" s="12">
        <f>IF(OR(A55="",H55=""),"",IF(O55="Yes","Booked",IF(I55&lt;0,"Overdue",IF(I55&lt;=14,"Due within 14 days","Upcoming"))))</f>
        <v/>
      </c>
      <c r="K55" s="3" t="n"/>
      <c r="L55" s="2" t="n"/>
      <c r="M55" s="27" t="n"/>
      <c r="N55" s="8" t="n"/>
      <c r="O55" s="2" t="n"/>
      <c r="P55" s="29" t="n"/>
      <c r="Q55" s="30" t="n"/>
      <c r="R55" s="33">
        <f>IF(OR(P55="",Q55=""),"",IFERROR(P55/(1+Q55),""))</f>
        <v/>
      </c>
      <c r="S55" s="33">
        <f>IF(R55="","",P55-R55)</f>
        <v/>
      </c>
      <c r="T55" s="33">
        <f>IF(R55="","",R55+S55)</f>
        <v/>
      </c>
      <c r="U55" s="3" t="n"/>
    </row>
    <row r="56">
      <c r="A56" s="2" t="n"/>
      <c r="B56" s="3" t="n"/>
      <c r="C56" s="3" t="n"/>
      <c r="D56" s="27" t="n"/>
      <c r="E56" s="27" t="n"/>
      <c r="F56" s="3" t="n"/>
      <c r="G56" s="5">
        <f>IF(F56="","",IFERROR(VLOOKUP(F56,'Lists &amp; Settings'!$A$2:$B$6,2,FALSE),""))</f>
        <v/>
      </c>
      <c r="H56" s="28">
        <f>IF(E56="","",IFERROR(EDATE(E56,G56),""))</f>
        <v/>
      </c>
      <c r="I56" s="7">
        <f>IF(H56="","",H56-TODAY())</f>
        <v/>
      </c>
      <c r="J56" s="5">
        <f>IF(OR(A56="",H56=""),"",IF(O56="Yes","Booked",IF(I56&lt;0,"Overdue",IF(I56&lt;=14,"Due within 14 days","Upcoming"))))</f>
        <v/>
      </c>
      <c r="K56" s="3" t="n"/>
      <c r="L56" s="2" t="n"/>
      <c r="M56" s="27" t="n"/>
      <c r="N56" s="8" t="n"/>
      <c r="O56" s="2" t="n"/>
      <c r="P56" s="29" t="n"/>
      <c r="Q56" s="30" t="n"/>
      <c r="R56" s="31">
        <f>IF(OR(P56="",Q56=""),"",IFERROR(P56/(1+Q56),""))</f>
        <v/>
      </c>
      <c r="S56" s="31">
        <f>IF(R56="","",P56-R56)</f>
        <v/>
      </c>
      <c r="T56" s="31">
        <f>IF(R56="","",R56+S56)</f>
        <v/>
      </c>
      <c r="U56" s="3" t="n"/>
    </row>
    <row r="57">
      <c r="A57" s="2" t="n"/>
      <c r="B57" s="3" t="n"/>
      <c r="C57" s="3" t="n"/>
      <c r="D57" s="27" t="n"/>
      <c r="E57" s="27" t="n"/>
      <c r="F57" s="3" t="n"/>
      <c r="G57" s="12">
        <f>IF(F57="","",IFERROR(VLOOKUP(F57,'Lists &amp; Settings'!$A$2:$B$6,2,FALSE),""))</f>
        <v/>
      </c>
      <c r="H57" s="32">
        <f>IF(E57="","",IFERROR(EDATE(E57,G57),""))</f>
        <v/>
      </c>
      <c r="I57" s="14">
        <f>IF(H57="","",H57-TODAY())</f>
        <v/>
      </c>
      <c r="J57" s="12">
        <f>IF(OR(A57="",H57=""),"",IF(O57="Yes","Booked",IF(I57&lt;0,"Overdue",IF(I57&lt;=14,"Due within 14 days","Upcoming"))))</f>
        <v/>
      </c>
      <c r="K57" s="3" t="n"/>
      <c r="L57" s="2" t="n"/>
      <c r="M57" s="27" t="n"/>
      <c r="N57" s="8" t="n"/>
      <c r="O57" s="2" t="n"/>
      <c r="P57" s="29" t="n"/>
      <c r="Q57" s="30" t="n"/>
      <c r="R57" s="33">
        <f>IF(OR(P57="",Q57=""),"",IFERROR(P57/(1+Q57),""))</f>
        <v/>
      </c>
      <c r="S57" s="33">
        <f>IF(R57="","",P57-R57)</f>
        <v/>
      </c>
      <c r="T57" s="33">
        <f>IF(R57="","",R57+S57)</f>
        <v/>
      </c>
      <c r="U57" s="3" t="n"/>
    </row>
    <row r="58">
      <c r="A58" s="2" t="n"/>
      <c r="B58" s="3" t="n"/>
      <c r="C58" s="3" t="n"/>
      <c r="D58" s="27" t="n"/>
      <c r="E58" s="27" t="n"/>
      <c r="F58" s="3" t="n"/>
      <c r="G58" s="5">
        <f>IF(F58="","",IFERROR(VLOOKUP(F58,'Lists &amp; Settings'!$A$2:$B$6,2,FALSE),""))</f>
        <v/>
      </c>
      <c r="H58" s="28">
        <f>IF(E58="","",IFERROR(EDATE(E58,G58),""))</f>
        <v/>
      </c>
      <c r="I58" s="7">
        <f>IF(H58="","",H58-TODAY())</f>
        <v/>
      </c>
      <c r="J58" s="5">
        <f>IF(OR(A58="",H58=""),"",IF(O58="Yes","Booked",IF(I58&lt;0,"Overdue",IF(I58&lt;=14,"Due within 14 days","Upcoming"))))</f>
        <v/>
      </c>
      <c r="K58" s="3" t="n"/>
      <c r="L58" s="2" t="n"/>
      <c r="M58" s="27" t="n"/>
      <c r="N58" s="8" t="n"/>
      <c r="O58" s="2" t="n"/>
      <c r="P58" s="29" t="n"/>
      <c r="Q58" s="30" t="n"/>
      <c r="R58" s="31">
        <f>IF(OR(P58="",Q58=""),"",IFERROR(P58/(1+Q58),""))</f>
        <v/>
      </c>
      <c r="S58" s="31">
        <f>IF(R58="","",P58-R58)</f>
        <v/>
      </c>
      <c r="T58" s="31">
        <f>IF(R58="","",R58+S58)</f>
        <v/>
      </c>
      <c r="U58" s="3" t="n"/>
    </row>
    <row r="59">
      <c r="A59" s="2" t="n"/>
      <c r="B59" s="3" t="n"/>
      <c r="C59" s="3" t="n"/>
      <c r="D59" s="27" t="n"/>
      <c r="E59" s="27" t="n"/>
      <c r="F59" s="3" t="n"/>
      <c r="G59" s="12">
        <f>IF(F59="","",IFERROR(VLOOKUP(F59,'Lists &amp; Settings'!$A$2:$B$6,2,FALSE),""))</f>
        <v/>
      </c>
      <c r="H59" s="32">
        <f>IF(E59="","",IFERROR(EDATE(E59,G59),""))</f>
        <v/>
      </c>
      <c r="I59" s="14">
        <f>IF(H59="","",H59-TODAY())</f>
        <v/>
      </c>
      <c r="J59" s="12">
        <f>IF(OR(A59="",H59=""),"",IF(O59="Yes","Booked",IF(I59&lt;0,"Overdue",IF(I59&lt;=14,"Due within 14 days","Upcoming"))))</f>
        <v/>
      </c>
      <c r="K59" s="3" t="n"/>
      <c r="L59" s="2" t="n"/>
      <c r="M59" s="27" t="n"/>
      <c r="N59" s="8" t="n"/>
      <c r="O59" s="2" t="n"/>
      <c r="P59" s="29" t="n"/>
      <c r="Q59" s="30" t="n"/>
      <c r="R59" s="33">
        <f>IF(OR(P59="",Q59=""),"",IFERROR(P59/(1+Q59),""))</f>
        <v/>
      </c>
      <c r="S59" s="33">
        <f>IF(R59="","",P59-R59)</f>
        <v/>
      </c>
      <c r="T59" s="33">
        <f>IF(R59="","",R59+S59)</f>
        <v/>
      </c>
      <c r="U59" s="3" t="n"/>
    </row>
    <row r="60">
      <c r="A60" s="2" t="n"/>
      <c r="B60" s="3" t="n"/>
      <c r="C60" s="3" t="n"/>
      <c r="D60" s="27" t="n"/>
      <c r="E60" s="27" t="n"/>
      <c r="F60" s="3" t="n"/>
      <c r="G60" s="5">
        <f>IF(F60="","",IFERROR(VLOOKUP(F60,'Lists &amp; Settings'!$A$2:$B$6,2,FALSE),""))</f>
        <v/>
      </c>
      <c r="H60" s="28">
        <f>IF(E60="","",IFERROR(EDATE(E60,G60),""))</f>
        <v/>
      </c>
      <c r="I60" s="7">
        <f>IF(H60="","",H60-TODAY())</f>
        <v/>
      </c>
      <c r="J60" s="5">
        <f>IF(OR(A60="",H60=""),"",IF(O60="Yes","Booked",IF(I60&lt;0,"Overdue",IF(I60&lt;=14,"Due within 14 days","Upcoming"))))</f>
        <v/>
      </c>
      <c r="K60" s="3" t="n"/>
      <c r="L60" s="2" t="n"/>
      <c r="M60" s="27" t="n"/>
      <c r="N60" s="8" t="n"/>
      <c r="O60" s="2" t="n"/>
      <c r="P60" s="29" t="n"/>
      <c r="Q60" s="30" t="n"/>
      <c r="R60" s="31">
        <f>IF(OR(P60="",Q60=""),"",IFERROR(P60/(1+Q60),""))</f>
        <v/>
      </c>
      <c r="S60" s="31">
        <f>IF(R60="","",P60-R60)</f>
        <v/>
      </c>
      <c r="T60" s="31">
        <f>IF(R60="","",R60+S60)</f>
        <v/>
      </c>
      <c r="U60" s="3" t="n"/>
    </row>
    <row r="61">
      <c r="A61" s="2" t="n"/>
      <c r="B61" s="3" t="n"/>
      <c r="C61" s="3" t="n"/>
      <c r="D61" s="27" t="n"/>
      <c r="E61" s="27" t="n"/>
      <c r="F61" s="3" t="n"/>
      <c r="G61" s="12">
        <f>IF(F61="","",IFERROR(VLOOKUP(F61,'Lists &amp; Settings'!$A$2:$B$6,2,FALSE),""))</f>
        <v/>
      </c>
      <c r="H61" s="32">
        <f>IF(E61="","",IFERROR(EDATE(E61,G61),""))</f>
        <v/>
      </c>
      <c r="I61" s="14">
        <f>IF(H61="","",H61-TODAY())</f>
        <v/>
      </c>
      <c r="J61" s="12">
        <f>IF(OR(A61="",H61=""),"",IF(O61="Yes","Booked",IF(I61&lt;0,"Overdue",IF(I61&lt;=14,"Due within 14 days","Upcoming"))))</f>
        <v/>
      </c>
      <c r="K61" s="3" t="n"/>
      <c r="L61" s="2" t="n"/>
      <c r="M61" s="27" t="n"/>
      <c r="N61" s="8" t="n"/>
      <c r="O61" s="2" t="n"/>
      <c r="P61" s="29" t="n"/>
      <c r="Q61" s="30" t="n"/>
      <c r="R61" s="33">
        <f>IF(OR(P61="",Q61=""),"",IFERROR(P61/(1+Q61),""))</f>
        <v/>
      </c>
      <c r="S61" s="33">
        <f>IF(R61="","",P61-R61)</f>
        <v/>
      </c>
      <c r="T61" s="33">
        <f>IF(R61="","",R61+S61)</f>
        <v/>
      </c>
      <c r="U61" s="3" t="n"/>
    </row>
    <row r="62">
      <c r="A62" s="2" t="n"/>
      <c r="B62" s="3" t="n"/>
      <c r="C62" s="3" t="n"/>
      <c r="D62" s="27" t="n"/>
      <c r="E62" s="27" t="n"/>
      <c r="F62" s="3" t="n"/>
      <c r="G62" s="5">
        <f>IF(F62="","",IFERROR(VLOOKUP(F62,'Lists &amp; Settings'!$A$2:$B$6,2,FALSE),""))</f>
        <v/>
      </c>
      <c r="H62" s="28">
        <f>IF(E62="","",IFERROR(EDATE(E62,G62),""))</f>
        <v/>
      </c>
      <c r="I62" s="7">
        <f>IF(H62="","",H62-TODAY())</f>
        <v/>
      </c>
      <c r="J62" s="5">
        <f>IF(OR(A62="",H62=""),"",IF(O62="Yes","Booked",IF(I62&lt;0,"Overdue",IF(I62&lt;=14,"Due within 14 days","Upcoming"))))</f>
        <v/>
      </c>
      <c r="K62" s="3" t="n"/>
      <c r="L62" s="2" t="n"/>
      <c r="M62" s="27" t="n"/>
      <c r="N62" s="8" t="n"/>
      <c r="O62" s="2" t="n"/>
      <c r="P62" s="29" t="n"/>
      <c r="Q62" s="30" t="n"/>
      <c r="R62" s="31">
        <f>IF(OR(P62="",Q62=""),"",IFERROR(P62/(1+Q62),""))</f>
        <v/>
      </c>
      <c r="S62" s="31">
        <f>IF(R62="","",P62-R62)</f>
        <v/>
      </c>
      <c r="T62" s="31">
        <f>IF(R62="","",R62+S62)</f>
        <v/>
      </c>
      <c r="U62" s="3" t="n"/>
    </row>
    <row r="63">
      <c r="A63" s="2" t="n"/>
      <c r="B63" s="3" t="n"/>
      <c r="C63" s="3" t="n"/>
      <c r="D63" s="27" t="n"/>
      <c r="E63" s="27" t="n"/>
      <c r="F63" s="3" t="n"/>
      <c r="G63" s="12">
        <f>IF(F63="","",IFERROR(VLOOKUP(F63,'Lists &amp; Settings'!$A$2:$B$6,2,FALSE),""))</f>
        <v/>
      </c>
      <c r="H63" s="32">
        <f>IF(E63="","",IFERROR(EDATE(E63,G63),""))</f>
        <v/>
      </c>
      <c r="I63" s="14">
        <f>IF(H63="","",H63-TODAY())</f>
        <v/>
      </c>
      <c r="J63" s="12">
        <f>IF(OR(A63="",H63=""),"",IF(O63="Yes","Booked",IF(I63&lt;0,"Overdue",IF(I63&lt;=14,"Due within 14 days","Upcoming"))))</f>
        <v/>
      </c>
      <c r="K63" s="3" t="n"/>
      <c r="L63" s="2" t="n"/>
      <c r="M63" s="27" t="n"/>
      <c r="N63" s="8" t="n"/>
      <c r="O63" s="2" t="n"/>
      <c r="P63" s="29" t="n"/>
      <c r="Q63" s="30" t="n"/>
      <c r="R63" s="33">
        <f>IF(OR(P63="",Q63=""),"",IFERROR(P63/(1+Q63),""))</f>
        <v/>
      </c>
      <c r="S63" s="33">
        <f>IF(R63="","",P63-R63)</f>
        <v/>
      </c>
      <c r="T63" s="33">
        <f>IF(R63="","",R63+S63)</f>
        <v/>
      </c>
      <c r="U63" s="3" t="n"/>
    </row>
    <row r="64">
      <c r="A64" s="2" t="n"/>
      <c r="B64" s="3" t="n"/>
      <c r="C64" s="3" t="n"/>
      <c r="D64" s="27" t="n"/>
      <c r="E64" s="27" t="n"/>
      <c r="F64" s="3" t="n"/>
      <c r="G64" s="5">
        <f>IF(F64="","",IFERROR(VLOOKUP(F64,'Lists &amp; Settings'!$A$2:$B$6,2,FALSE),""))</f>
        <v/>
      </c>
      <c r="H64" s="28">
        <f>IF(E64="","",IFERROR(EDATE(E64,G64),""))</f>
        <v/>
      </c>
      <c r="I64" s="7">
        <f>IF(H64="","",H64-TODAY())</f>
        <v/>
      </c>
      <c r="J64" s="5">
        <f>IF(OR(A64="",H64=""),"",IF(O64="Yes","Booked",IF(I64&lt;0,"Overdue",IF(I64&lt;=14,"Due within 14 days","Upcoming"))))</f>
        <v/>
      </c>
      <c r="K64" s="3" t="n"/>
      <c r="L64" s="2" t="n"/>
      <c r="M64" s="27" t="n"/>
      <c r="N64" s="8" t="n"/>
      <c r="O64" s="2" t="n"/>
      <c r="P64" s="29" t="n"/>
      <c r="Q64" s="30" t="n"/>
      <c r="R64" s="31">
        <f>IF(OR(P64="",Q64=""),"",IFERROR(P64/(1+Q64),""))</f>
        <v/>
      </c>
      <c r="S64" s="31">
        <f>IF(R64="","",P64-R64)</f>
        <v/>
      </c>
      <c r="T64" s="31">
        <f>IF(R64="","",R64+S64)</f>
        <v/>
      </c>
      <c r="U64" s="3" t="n"/>
    </row>
    <row r="65">
      <c r="A65" s="2" t="n"/>
      <c r="B65" s="3" t="n"/>
      <c r="C65" s="3" t="n"/>
      <c r="D65" s="27" t="n"/>
      <c r="E65" s="27" t="n"/>
      <c r="F65" s="3" t="n"/>
      <c r="G65" s="12">
        <f>IF(F65="","",IFERROR(VLOOKUP(F65,'Lists &amp; Settings'!$A$2:$B$6,2,FALSE),""))</f>
        <v/>
      </c>
      <c r="H65" s="32">
        <f>IF(E65="","",IFERROR(EDATE(E65,G65),""))</f>
        <v/>
      </c>
      <c r="I65" s="14">
        <f>IF(H65="","",H65-TODAY())</f>
        <v/>
      </c>
      <c r="J65" s="12">
        <f>IF(OR(A65="",H65=""),"",IF(O65="Yes","Booked",IF(I65&lt;0,"Overdue",IF(I65&lt;=14,"Due within 14 days","Upcoming"))))</f>
        <v/>
      </c>
      <c r="K65" s="3" t="n"/>
      <c r="L65" s="2" t="n"/>
      <c r="M65" s="27" t="n"/>
      <c r="N65" s="8" t="n"/>
      <c r="O65" s="2" t="n"/>
      <c r="P65" s="29" t="n"/>
      <c r="Q65" s="30" t="n"/>
      <c r="R65" s="33">
        <f>IF(OR(P65="",Q65=""),"",IFERROR(P65/(1+Q65),""))</f>
        <v/>
      </c>
      <c r="S65" s="33">
        <f>IF(R65="","",P65-R65)</f>
        <v/>
      </c>
      <c r="T65" s="33">
        <f>IF(R65="","",R65+S65)</f>
        <v/>
      </c>
      <c r="U65" s="3" t="n"/>
    </row>
    <row r="66">
      <c r="A66" s="2" t="n"/>
      <c r="B66" s="3" t="n"/>
      <c r="C66" s="3" t="n"/>
      <c r="D66" s="27" t="n"/>
      <c r="E66" s="27" t="n"/>
      <c r="F66" s="3" t="n"/>
      <c r="G66" s="5">
        <f>IF(F66="","",IFERROR(VLOOKUP(F66,'Lists &amp; Settings'!$A$2:$B$6,2,FALSE),""))</f>
        <v/>
      </c>
      <c r="H66" s="28">
        <f>IF(E66="","",IFERROR(EDATE(E66,G66),""))</f>
        <v/>
      </c>
      <c r="I66" s="7">
        <f>IF(H66="","",H66-TODAY())</f>
        <v/>
      </c>
      <c r="J66" s="5">
        <f>IF(OR(A66="",H66=""),"",IF(O66="Yes","Booked",IF(I66&lt;0,"Overdue",IF(I66&lt;=14,"Due within 14 days","Upcoming"))))</f>
        <v/>
      </c>
      <c r="K66" s="3" t="n"/>
      <c r="L66" s="2" t="n"/>
      <c r="M66" s="27" t="n"/>
      <c r="N66" s="8" t="n"/>
      <c r="O66" s="2" t="n"/>
      <c r="P66" s="29" t="n"/>
      <c r="Q66" s="30" t="n"/>
      <c r="R66" s="31">
        <f>IF(OR(P66="",Q66=""),"",IFERROR(P66/(1+Q66),""))</f>
        <v/>
      </c>
      <c r="S66" s="31">
        <f>IF(R66="","",P66-R66)</f>
        <v/>
      </c>
      <c r="T66" s="31">
        <f>IF(R66="","",R66+S66)</f>
        <v/>
      </c>
      <c r="U66" s="3" t="n"/>
    </row>
    <row r="67">
      <c r="A67" s="2" t="n"/>
      <c r="B67" s="3" t="n"/>
      <c r="C67" s="3" t="n"/>
      <c r="D67" s="27" t="n"/>
      <c r="E67" s="27" t="n"/>
      <c r="F67" s="3" t="n"/>
      <c r="G67" s="12">
        <f>IF(F67="","",IFERROR(VLOOKUP(F67,'Lists &amp; Settings'!$A$2:$B$6,2,FALSE),""))</f>
        <v/>
      </c>
      <c r="H67" s="32">
        <f>IF(E67="","",IFERROR(EDATE(E67,G67),""))</f>
        <v/>
      </c>
      <c r="I67" s="14">
        <f>IF(H67="","",H67-TODAY())</f>
        <v/>
      </c>
      <c r="J67" s="12">
        <f>IF(OR(A67="",H67=""),"",IF(O67="Yes","Booked",IF(I67&lt;0,"Overdue",IF(I67&lt;=14,"Due within 14 days","Upcoming"))))</f>
        <v/>
      </c>
      <c r="K67" s="3" t="n"/>
      <c r="L67" s="2" t="n"/>
      <c r="M67" s="27" t="n"/>
      <c r="N67" s="8" t="n"/>
      <c r="O67" s="2" t="n"/>
      <c r="P67" s="29" t="n"/>
      <c r="Q67" s="30" t="n"/>
      <c r="R67" s="33">
        <f>IF(OR(P67="",Q67=""),"",IFERROR(P67/(1+Q67),""))</f>
        <v/>
      </c>
      <c r="S67" s="33">
        <f>IF(R67="","",P67-R67)</f>
        <v/>
      </c>
      <c r="T67" s="33">
        <f>IF(R67="","",R67+S67)</f>
        <v/>
      </c>
      <c r="U67" s="3" t="n"/>
    </row>
    <row r="68">
      <c r="A68" s="2" t="n"/>
      <c r="B68" s="3" t="n"/>
      <c r="C68" s="3" t="n"/>
      <c r="D68" s="27" t="n"/>
      <c r="E68" s="27" t="n"/>
      <c r="F68" s="3" t="n"/>
      <c r="G68" s="5">
        <f>IF(F68="","",IFERROR(VLOOKUP(F68,'Lists &amp; Settings'!$A$2:$B$6,2,FALSE),""))</f>
        <v/>
      </c>
      <c r="H68" s="28">
        <f>IF(E68="","",IFERROR(EDATE(E68,G68),""))</f>
        <v/>
      </c>
      <c r="I68" s="7">
        <f>IF(H68="","",H68-TODAY())</f>
        <v/>
      </c>
      <c r="J68" s="5">
        <f>IF(OR(A68="",H68=""),"",IF(O68="Yes","Booked",IF(I68&lt;0,"Overdue",IF(I68&lt;=14,"Due within 14 days","Upcoming"))))</f>
        <v/>
      </c>
      <c r="K68" s="3" t="n"/>
      <c r="L68" s="2" t="n"/>
      <c r="M68" s="27" t="n"/>
      <c r="N68" s="8" t="n"/>
      <c r="O68" s="2" t="n"/>
      <c r="P68" s="29" t="n"/>
      <c r="Q68" s="30" t="n"/>
      <c r="R68" s="31">
        <f>IF(OR(P68="",Q68=""),"",IFERROR(P68/(1+Q68),""))</f>
        <v/>
      </c>
      <c r="S68" s="31">
        <f>IF(R68="","",P68-R68)</f>
        <v/>
      </c>
      <c r="T68" s="31">
        <f>IF(R68="","",R68+S68)</f>
        <v/>
      </c>
      <c r="U68" s="3" t="n"/>
    </row>
    <row r="69">
      <c r="A69" s="2" t="n"/>
      <c r="B69" s="3" t="n"/>
      <c r="C69" s="3" t="n"/>
      <c r="D69" s="27" t="n"/>
      <c r="E69" s="27" t="n"/>
      <c r="F69" s="3" t="n"/>
      <c r="G69" s="12">
        <f>IF(F69="","",IFERROR(VLOOKUP(F69,'Lists &amp; Settings'!$A$2:$B$6,2,FALSE),""))</f>
        <v/>
      </c>
      <c r="H69" s="32">
        <f>IF(E69="","",IFERROR(EDATE(E69,G69),""))</f>
        <v/>
      </c>
      <c r="I69" s="14">
        <f>IF(H69="","",H69-TODAY())</f>
        <v/>
      </c>
      <c r="J69" s="12">
        <f>IF(OR(A69="",H69=""),"",IF(O69="Yes","Booked",IF(I69&lt;0,"Overdue",IF(I69&lt;=14,"Due within 14 days","Upcoming"))))</f>
        <v/>
      </c>
      <c r="K69" s="3" t="n"/>
      <c r="L69" s="2" t="n"/>
      <c r="M69" s="27" t="n"/>
      <c r="N69" s="8" t="n"/>
      <c r="O69" s="2" t="n"/>
      <c r="P69" s="29" t="n"/>
      <c r="Q69" s="30" t="n"/>
      <c r="R69" s="33">
        <f>IF(OR(P69="",Q69=""),"",IFERROR(P69/(1+Q69),""))</f>
        <v/>
      </c>
      <c r="S69" s="33">
        <f>IF(R69="","",P69-R69)</f>
        <v/>
      </c>
      <c r="T69" s="33">
        <f>IF(R69="","",R69+S69)</f>
        <v/>
      </c>
      <c r="U69" s="3" t="n"/>
    </row>
    <row r="70">
      <c r="A70" s="2" t="n"/>
      <c r="B70" s="3" t="n"/>
      <c r="C70" s="3" t="n"/>
      <c r="D70" s="27" t="n"/>
      <c r="E70" s="27" t="n"/>
      <c r="F70" s="3" t="n"/>
      <c r="G70" s="5">
        <f>IF(F70="","",IFERROR(VLOOKUP(F70,'Lists &amp; Settings'!$A$2:$B$6,2,FALSE),""))</f>
        <v/>
      </c>
      <c r="H70" s="28">
        <f>IF(E70="","",IFERROR(EDATE(E70,G70),""))</f>
        <v/>
      </c>
      <c r="I70" s="7">
        <f>IF(H70="","",H70-TODAY())</f>
        <v/>
      </c>
      <c r="J70" s="5">
        <f>IF(OR(A70="",H70=""),"",IF(O70="Yes","Booked",IF(I70&lt;0,"Overdue",IF(I70&lt;=14,"Due within 14 days","Upcoming"))))</f>
        <v/>
      </c>
      <c r="K70" s="3" t="n"/>
      <c r="L70" s="2" t="n"/>
      <c r="M70" s="27" t="n"/>
      <c r="N70" s="8" t="n"/>
      <c r="O70" s="2" t="n"/>
      <c r="P70" s="29" t="n"/>
      <c r="Q70" s="30" t="n"/>
      <c r="R70" s="31">
        <f>IF(OR(P70="",Q70=""),"",IFERROR(P70/(1+Q70),""))</f>
        <v/>
      </c>
      <c r="S70" s="31">
        <f>IF(R70="","",P70-R70)</f>
        <v/>
      </c>
      <c r="T70" s="31">
        <f>IF(R70="","",R70+S70)</f>
        <v/>
      </c>
      <c r="U70" s="3" t="n"/>
    </row>
    <row r="71">
      <c r="A71" s="2" t="n"/>
      <c r="B71" s="3" t="n"/>
      <c r="C71" s="3" t="n"/>
      <c r="D71" s="27" t="n"/>
      <c r="E71" s="27" t="n"/>
      <c r="F71" s="3" t="n"/>
      <c r="G71" s="12">
        <f>IF(F71="","",IFERROR(VLOOKUP(F71,'Lists &amp; Settings'!$A$2:$B$6,2,FALSE),""))</f>
        <v/>
      </c>
      <c r="H71" s="32">
        <f>IF(E71="","",IFERROR(EDATE(E71,G71),""))</f>
        <v/>
      </c>
      <c r="I71" s="14">
        <f>IF(H71="","",H71-TODAY())</f>
        <v/>
      </c>
      <c r="J71" s="12">
        <f>IF(OR(A71="",H71=""),"",IF(O71="Yes","Booked",IF(I71&lt;0,"Overdue",IF(I71&lt;=14,"Due within 14 days","Upcoming"))))</f>
        <v/>
      </c>
      <c r="K71" s="3" t="n"/>
      <c r="L71" s="2" t="n"/>
      <c r="M71" s="27" t="n"/>
      <c r="N71" s="8" t="n"/>
      <c r="O71" s="2" t="n"/>
      <c r="P71" s="29" t="n"/>
      <c r="Q71" s="30" t="n"/>
      <c r="R71" s="33">
        <f>IF(OR(P71="",Q71=""),"",IFERROR(P71/(1+Q71),""))</f>
        <v/>
      </c>
      <c r="S71" s="33">
        <f>IF(R71="","",P71-R71)</f>
        <v/>
      </c>
      <c r="T71" s="33">
        <f>IF(R71="","",R71+S71)</f>
        <v/>
      </c>
      <c r="U71" s="3" t="n"/>
    </row>
    <row r="72">
      <c r="A72" s="2" t="n"/>
      <c r="B72" s="3" t="n"/>
      <c r="C72" s="3" t="n"/>
      <c r="D72" s="27" t="n"/>
      <c r="E72" s="27" t="n"/>
      <c r="F72" s="3" t="n"/>
      <c r="G72" s="5">
        <f>IF(F72="","",IFERROR(VLOOKUP(F72,'Lists &amp; Settings'!$A$2:$B$6,2,FALSE),""))</f>
        <v/>
      </c>
      <c r="H72" s="28">
        <f>IF(E72="","",IFERROR(EDATE(E72,G72),""))</f>
        <v/>
      </c>
      <c r="I72" s="7">
        <f>IF(H72="","",H72-TODAY())</f>
        <v/>
      </c>
      <c r="J72" s="5">
        <f>IF(OR(A72="",H72=""),"",IF(O72="Yes","Booked",IF(I72&lt;0,"Overdue",IF(I72&lt;=14,"Due within 14 days","Upcoming"))))</f>
        <v/>
      </c>
      <c r="K72" s="3" t="n"/>
      <c r="L72" s="2" t="n"/>
      <c r="M72" s="27" t="n"/>
      <c r="N72" s="8" t="n"/>
      <c r="O72" s="2" t="n"/>
      <c r="P72" s="29" t="n"/>
      <c r="Q72" s="30" t="n"/>
      <c r="R72" s="31">
        <f>IF(OR(P72="",Q72=""),"",IFERROR(P72/(1+Q72),""))</f>
        <v/>
      </c>
      <c r="S72" s="31">
        <f>IF(R72="","",P72-R72)</f>
        <v/>
      </c>
      <c r="T72" s="31">
        <f>IF(R72="","",R72+S72)</f>
        <v/>
      </c>
      <c r="U72" s="3" t="n"/>
    </row>
    <row r="73">
      <c r="A73" s="2" t="n"/>
      <c r="B73" s="3" t="n"/>
      <c r="C73" s="3" t="n"/>
      <c r="D73" s="27" t="n"/>
      <c r="E73" s="27" t="n"/>
      <c r="F73" s="3" t="n"/>
      <c r="G73" s="12">
        <f>IF(F73="","",IFERROR(VLOOKUP(F73,'Lists &amp; Settings'!$A$2:$B$6,2,FALSE),""))</f>
        <v/>
      </c>
      <c r="H73" s="32">
        <f>IF(E73="","",IFERROR(EDATE(E73,G73),""))</f>
        <v/>
      </c>
      <c r="I73" s="14">
        <f>IF(H73="","",H73-TODAY())</f>
        <v/>
      </c>
      <c r="J73" s="12">
        <f>IF(OR(A73="",H73=""),"",IF(O73="Yes","Booked",IF(I73&lt;0,"Overdue",IF(I73&lt;=14,"Due within 14 days","Upcoming"))))</f>
        <v/>
      </c>
      <c r="K73" s="3" t="n"/>
      <c r="L73" s="2" t="n"/>
      <c r="M73" s="27" t="n"/>
      <c r="N73" s="8" t="n"/>
      <c r="O73" s="2" t="n"/>
      <c r="P73" s="29" t="n"/>
      <c r="Q73" s="30" t="n"/>
      <c r="R73" s="33">
        <f>IF(OR(P73="",Q73=""),"",IFERROR(P73/(1+Q73),""))</f>
        <v/>
      </c>
      <c r="S73" s="33">
        <f>IF(R73="","",P73-R73)</f>
        <v/>
      </c>
      <c r="T73" s="33">
        <f>IF(R73="","",R73+S73)</f>
        <v/>
      </c>
      <c r="U73" s="3" t="n"/>
    </row>
    <row r="74">
      <c r="A74" s="2" t="n"/>
      <c r="B74" s="3" t="n"/>
      <c r="C74" s="3" t="n"/>
      <c r="D74" s="27" t="n"/>
      <c r="E74" s="27" t="n"/>
      <c r="F74" s="3" t="n"/>
      <c r="G74" s="5">
        <f>IF(F74="","",IFERROR(VLOOKUP(F74,'Lists &amp; Settings'!$A$2:$B$6,2,FALSE),""))</f>
        <v/>
      </c>
      <c r="H74" s="28">
        <f>IF(E74="","",IFERROR(EDATE(E74,G74),""))</f>
        <v/>
      </c>
      <c r="I74" s="7">
        <f>IF(H74="","",H74-TODAY())</f>
        <v/>
      </c>
      <c r="J74" s="5">
        <f>IF(OR(A74="",H74=""),"",IF(O74="Yes","Booked",IF(I74&lt;0,"Overdue",IF(I74&lt;=14,"Due within 14 days","Upcoming"))))</f>
        <v/>
      </c>
      <c r="K74" s="3" t="n"/>
      <c r="L74" s="2" t="n"/>
      <c r="M74" s="27" t="n"/>
      <c r="N74" s="8" t="n"/>
      <c r="O74" s="2" t="n"/>
      <c r="P74" s="29" t="n"/>
      <c r="Q74" s="30" t="n"/>
      <c r="R74" s="31">
        <f>IF(OR(P74="",Q74=""),"",IFERROR(P74/(1+Q74),""))</f>
        <v/>
      </c>
      <c r="S74" s="31">
        <f>IF(R74="","",P74-R74)</f>
        <v/>
      </c>
      <c r="T74" s="31">
        <f>IF(R74="","",R74+S74)</f>
        <v/>
      </c>
      <c r="U74" s="3" t="n"/>
    </row>
    <row r="75">
      <c r="A75" s="2" t="n"/>
      <c r="B75" s="3" t="n"/>
      <c r="C75" s="3" t="n"/>
      <c r="D75" s="27" t="n"/>
      <c r="E75" s="27" t="n"/>
      <c r="F75" s="3" t="n"/>
      <c r="G75" s="12">
        <f>IF(F75="","",IFERROR(VLOOKUP(F75,'Lists &amp; Settings'!$A$2:$B$6,2,FALSE),""))</f>
        <v/>
      </c>
      <c r="H75" s="32">
        <f>IF(E75="","",IFERROR(EDATE(E75,G75),""))</f>
        <v/>
      </c>
      <c r="I75" s="14">
        <f>IF(H75="","",H75-TODAY())</f>
        <v/>
      </c>
      <c r="J75" s="12">
        <f>IF(OR(A75="",H75=""),"",IF(O75="Yes","Booked",IF(I75&lt;0,"Overdue",IF(I75&lt;=14,"Due within 14 days","Upcoming"))))</f>
        <v/>
      </c>
      <c r="K75" s="3" t="n"/>
      <c r="L75" s="2" t="n"/>
      <c r="M75" s="27" t="n"/>
      <c r="N75" s="8" t="n"/>
      <c r="O75" s="2" t="n"/>
      <c r="P75" s="29" t="n"/>
      <c r="Q75" s="30" t="n"/>
      <c r="R75" s="33">
        <f>IF(OR(P75="",Q75=""),"",IFERROR(P75/(1+Q75),""))</f>
        <v/>
      </c>
      <c r="S75" s="33">
        <f>IF(R75="","",P75-R75)</f>
        <v/>
      </c>
      <c r="T75" s="33">
        <f>IF(R75="","",R75+S75)</f>
        <v/>
      </c>
      <c r="U75" s="3" t="n"/>
    </row>
    <row r="76">
      <c r="A76" s="2" t="n"/>
      <c r="B76" s="3" t="n"/>
      <c r="C76" s="3" t="n"/>
      <c r="D76" s="27" t="n"/>
      <c r="E76" s="27" t="n"/>
      <c r="F76" s="3" t="n"/>
      <c r="G76" s="5">
        <f>IF(F76="","",IFERROR(VLOOKUP(F76,'Lists &amp; Settings'!$A$2:$B$6,2,FALSE),""))</f>
        <v/>
      </c>
      <c r="H76" s="28">
        <f>IF(E76="","",IFERROR(EDATE(E76,G76),""))</f>
        <v/>
      </c>
      <c r="I76" s="7">
        <f>IF(H76="","",H76-TODAY())</f>
        <v/>
      </c>
      <c r="J76" s="5">
        <f>IF(OR(A76="",H76=""),"",IF(O76="Yes","Booked",IF(I76&lt;0,"Overdue",IF(I76&lt;=14,"Due within 14 days","Upcoming"))))</f>
        <v/>
      </c>
      <c r="K76" s="3" t="n"/>
      <c r="L76" s="2" t="n"/>
      <c r="M76" s="27" t="n"/>
      <c r="N76" s="8" t="n"/>
      <c r="O76" s="2" t="n"/>
      <c r="P76" s="29" t="n"/>
      <c r="Q76" s="30" t="n"/>
      <c r="R76" s="31">
        <f>IF(OR(P76="",Q76=""),"",IFERROR(P76/(1+Q76),""))</f>
        <v/>
      </c>
      <c r="S76" s="31">
        <f>IF(R76="","",P76-R76)</f>
        <v/>
      </c>
      <c r="T76" s="31">
        <f>IF(R76="","",R76+S76)</f>
        <v/>
      </c>
      <c r="U76" s="3" t="n"/>
    </row>
    <row r="77">
      <c r="A77" s="2" t="n"/>
      <c r="B77" s="3" t="n"/>
      <c r="C77" s="3" t="n"/>
      <c r="D77" s="27" t="n"/>
      <c r="E77" s="27" t="n"/>
      <c r="F77" s="3" t="n"/>
      <c r="G77" s="12">
        <f>IF(F77="","",IFERROR(VLOOKUP(F77,'Lists &amp; Settings'!$A$2:$B$6,2,FALSE),""))</f>
        <v/>
      </c>
      <c r="H77" s="32">
        <f>IF(E77="","",IFERROR(EDATE(E77,G77),""))</f>
        <v/>
      </c>
      <c r="I77" s="14">
        <f>IF(H77="","",H77-TODAY())</f>
        <v/>
      </c>
      <c r="J77" s="12">
        <f>IF(OR(A77="",H77=""),"",IF(O77="Yes","Booked",IF(I77&lt;0,"Overdue",IF(I77&lt;=14,"Due within 14 days","Upcoming"))))</f>
        <v/>
      </c>
      <c r="K77" s="3" t="n"/>
      <c r="L77" s="2" t="n"/>
      <c r="M77" s="27" t="n"/>
      <c r="N77" s="8" t="n"/>
      <c r="O77" s="2" t="n"/>
      <c r="P77" s="29" t="n"/>
      <c r="Q77" s="30" t="n"/>
      <c r="R77" s="33">
        <f>IF(OR(P77="",Q77=""),"",IFERROR(P77/(1+Q77),""))</f>
        <v/>
      </c>
      <c r="S77" s="33">
        <f>IF(R77="","",P77-R77)</f>
        <v/>
      </c>
      <c r="T77" s="33">
        <f>IF(R77="","",R77+S77)</f>
        <v/>
      </c>
      <c r="U77" s="3" t="n"/>
    </row>
    <row r="78">
      <c r="A78" s="2" t="n"/>
      <c r="B78" s="3" t="n"/>
      <c r="C78" s="3" t="n"/>
      <c r="D78" s="27" t="n"/>
      <c r="E78" s="27" t="n"/>
      <c r="F78" s="3" t="n"/>
      <c r="G78" s="5">
        <f>IF(F78="","",IFERROR(VLOOKUP(F78,'Lists &amp; Settings'!$A$2:$B$6,2,FALSE),""))</f>
        <v/>
      </c>
      <c r="H78" s="28">
        <f>IF(E78="","",IFERROR(EDATE(E78,G78),""))</f>
        <v/>
      </c>
      <c r="I78" s="7">
        <f>IF(H78="","",H78-TODAY())</f>
        <v/>
      </c>
      <c r="J78" s="5">
        <f>IF(OR(A78="",H78=""),"",IF(O78="Yes","Booked",IF(I78&lt;0,"Overdue",IF(I78&lt;=14,"Due within 14 days","Upcoming"))))</f>
        <v/>
      </c>
      <c r="K78" s="3" t="n"/>
      <c r="L78" s="2" t="n"/>
      <c r="M78" s="27" t="n"/>
      <c r="N78" s="8" t="n"/>
      <c r="O78" s="2" t="n"/>
      <c r="P78" s="29" t="n"/>
      <c r="Q78" s="30" t="n"/>
      <c r="R78" s="31">
        <f>IF(OR(P78="",Q78=""),"",IFERROR(P78/(1+Q78),""))</f>
        <v/>
      </c>
      <c r="S78" s="31">
        <f>IF(R78="","",P78-R78)</f>
        <v/>
      </c>
      <c r="T78" s="31">
        <f>IF(R78="","",R78+S78)</f>
        <v/>
      </c>
      <c r="U78" s="3" t="n"/>
    </row>
    <row r="79">
      <c r="A79" s="2" t="n"/>
      <c r="B79" s="3" t="n"/>
      <c r="C79" s="3" t="n"/>
      <c r="D79" s="27" t="n"/>
      <c r="E79" s="27" t="n"/>
      <c r="F79" s="3" t="n"/>
      <c r="G79" s="12">
        <f>IF(F79="","",IFERROR(VLOOKUP(F79,'Lists &amp; Settings'!$A$2:$B$6,2,FALSE),""))</f>
        <v/>
      </c>
      <c r="H79" s="32">
        <f>IF(E79="","",IFERROR(EDATE(E79,G79),""))</f>
        <v/>
      </c>
      <c r="I79" s="14">
        <f>IF(H79="","",H79-TODAY())</f>
        <v/>
      </c>
      <c r="J79" s="12">
        <f>IF(OR(A79="",H79=""),"",IF(O79="Yes","Booked",IF(I79&lt;0,"Overdue",IF(I79&lt;=14,"Due within 14 days","Upcoming"))))</f>
        <v/>
      </c>
      <c r="K79" s="3" t="n"/>
      <c r="L79" s="2" t="n"/>
      <c r="M79" s="27" t="n"/>
      <c r="N79" s="8" t="n"/>
      <c r="O79" s="2" t="n"/>
      <c r="P79" s="29" t="n"/>
      <c r="Q79" s="30" t="n"/>
      <c r="R79" s="33">
        <f>IF(OR(P79="",Q79=""),"",IFERROR(P79/(1+Q79),""))</f>
        <v/>
      </c>
      <c r="S79" s="33">
        <f>IF(R79="","",P79-R79)</f>
        <v/>
      </c>
      <c r="T79" s="33">
        <f>IF(R79="","",R79+S79)</f>
        <v/>
      </c>
      <c r="U79" s="3" t="n"/>
    </row>
    <row r="80">
      <c r="A80" s="2" t="n"/>
      <c r="B80" s="3" t="n"/>
      <c r="C80" s="3" t="n"/>
      <c r="D80" s="27" t="n"/>
      <c r="E80" s="27" t="n"/>
      <c r="F80" s="3" t="n"/>
      <c r="G80" s="5">
        <f>IF(F80="","",IFERROR(VLOOKUP(F80,'Lists &amp; Settings'!$A$2:$B$6,2,FALSE),""))</f>
        <v/>
      </c>
      <c r="H80" s="28">
        <f>IF(E80="","",IFERROR(EDATE(E80,G80),""))</f>
        <v/>
      </c>
      <c r="I80" s="7">
        <f>IF(H80="","",H80-TODAY())</f>
        <v/>
      </c>
      <c r="J80" s="5">
        <f>IF(OR(A80="",H80=""),"",IF(O80="Yes","Booked",IF(I80&lt;0,"Overdue",IF(I80&lt;=14,"Due within 14 days","Upcoming"))))</f>
        <v/>
      </c>
      <c r="K80" s="3" t="n"/>
      <c r="L80" s="2" t="n"/>
      <c r="M80" s="27" t="n"/>
      <c r="N80" s="8" t="n"/>
      <c r="O80" s="2" t="n"/>
      <c r="P80" s="29" t="n"/>
      <c r="Q80" s="30" t="n"/>
      <c r="R80" s="31">
        <f>IF(OR(P80="",Q80=""),"",IFERROR(P80/(1+Q80),""))</f>
        <v/>
      </c>
      <c r="S80" s="31">
        <f>IF(R80="","",P80-R80)</f>
        <v/>
      </c>
      <c r="T80" s="31">
        <f>IF(R80="","",R80+S80)</f>
        <v/>
      </c>
      <c r="U80" s="3" t="n"/>
    </row>
    <row r="81">
      <c r="A81" s="2" t="n"/>
      <c r="B81" s="3" t="n"/>
      <c r="C81" s="3" t="n"/>
      <c r="D81" s="27" t="n"/>
      <c r="E81" s="27" t="n"/>
      <c r="F81" s="3" t="n"/>
      <c r="G81" s="12">
        <f>IF(F81="","",IFERROR(VLOOKUP(F81,'Lists &amp; Settings'!$A$2:$B$6,2,FALSE),""))</f>
        <v/>
      </c>
      <c r="H81" s="32">
        <f>IF(E81="","",IFERROR(EDATE(E81,G81),""))</f>
        <v/>
      </c>
      <c r="I81" s="14">
        <f>IF(H81="","",H81-TODAY())</f>
        <v/>
      </c>
      <c r="J81" s="12">
        <f>IF(OR(A81="",H81=""),"",IF(O81="Yes","Booked",IF(I81&lt;0,"Overdue",IF(I81&lt;=14,"Due within 14 days","Upcoming"))))</f>
        <v/>
      </c>
      <c r="K81" s="3" t="n"/>
      <c r="L81" s="2" t="n"/>
      <c r="M81" s="27" t="n"/>
      <c r="N81" s="8" t="n"/>
      <c r="O81" s="2" t="n"/>
      <c r="P81" s="29" t="n"/>
      <c r="Q81" s="30" t="n"/>
      <c r="R81" s="33">
        <f>IF(OR(P81="",Q81=""),"",IFERROR(P81/(1+Q81),""))</f>
        <v/>
      </c>
      <c r="S81" s="33">
        <f>IF(R81="","",P81-R81)</f>
        <v/>
      </c>
      <c r="T81" s="33">
        <f>IF(R81="","",R81+S81)</f>
        <v/>
      </c>
      <c r="U81" s="3" t="n"/>
    </row>
    <row r="82">
      <c r="A82" s="2" t="n"/>
      <c r="B82" s="3" t="n"/>
      <c r="C82" s="3" t="n"/>
      <c r="D82" s="27" t="n"/>
      <c r="E82" s="27" t="n"/>
      <c r="F82" s="3" t="n"/>
      <c r="G82" s="5">
        <f>IF(F82="","",IFERROR(VLOOKUP(F82,'Lists &amp; Settings'!$A$2:$B$6,2,FALSE),""))</f>
        <v/>
      </c>
      <c r="H82" s="28">
        <f>IF(E82="","",IFERROR(EDATE(E82,G82),""))</f>
        <v/>
      </c>
      <c r="I82" s="7">
        <f>IF(H82="","",H82-TODAY())</f>
        <v/>
      </c>
      <c r="J82" s="5">
        <f>IF(OR(A82="",H82=""),"",IF(O82="Yes","Booked",IF(I82&lt;0,"Overdue",IF(I82&lt;=14,"Due within 14 days","Upcoming"))))</f>
        <v/>
      </c>
      <c r="K82" s="3" t="n"/>
      <c r="L82" s="2" t="n"/>
      <c r="M82" s="27" t="n"/>
      <c r="N82" s="8" t="n"/>
      <c r="O82" s="2" t="n"/>
      <c r="P82" s="29" t="n"/>
      <c r="Q82" s="30" t="n"/>
      <c r="R82" s="31">
        <f>IF(OR(P82="",Q82=""),"",IFERROR(P82/(1+Q82),""))</f>
        <v/>
      </c>
      <c r="S82" s="31">
        <f>IF(R82="","",P82-R82)</f>
        <v/>
      </c>
      <c r="T82" s="31">
        <f>IF(R82="","",R82+S82)</f>
        <v/>
      </c>
      <c r="U82" s="3" t="n"/>
    </row>
    <row r="83">
      <c r="A83" s="2" t="n"/>
      <c r="B83" s="3" t="n"/>
      <c r="C83" s="3" t="n"/>
      <c r="D83" s="27" t="n"/>
      <c r="E83" s="27" t="n"/>
      <c r="F83" s="3" t="n"/>
      <c r="G83" s="12">
        <f>IF(F83="","",IFERROR(VLOOKUP(F83,'Lists &amp; Settings'!$A$2:$B$6,2,FALSE),""))</f>
        <v/>
      </c>
      <c r="H83" s="32">
        <f>IF(E83="","",IFERROR(EDATE(E83,G83),""))</f>
        <v/>
      </c>
      <c r="I83" s="14">
        <f>IF(H83="","",H83-TODAY())</f>
        <v/>
      </c>
      <c r="J83" s="12">
        <f>IF(OR(A83="",H83=""),"",IF(O83="Yes","Booked",IF(I83&lt;0,"Overdue",IF(I83&lt;=14,"Due within 14 days","Upcoming"))))</f>
        <v/>
      </c>
      <c r="K83" s="3" t="n"/>
      <c r="L83" s="2" t="n"/>
      <c r="M83" s="27" t="n"/>
      <c r="N83" s="8" t="n"/>
      <c r="O83" s="2" t="n"/>
      <c r="P83" s="29" t="n"/>
      <c r="Q83" s="30" t="n"/>
      <c r="R83" s="33">
        <f>IF(OR(P83="",Q83=""),"",IFERROR(P83/(1+Q83),""))</f>
        <v/>
      </c>
      <c r="S83" s="33">
        <f>IF(R83="","",P83-R83)</f>
        <v/>
      </c>
      <c r="T83" s="33">
        <f>IF(R83="","",R83+S83)</f>
        <v/>
      </c>
      <c r="U83" s="3" t="n"/>
    </row>
    <row r="84">
      <c r="A84" s="2" t="n"/>
      <c r="B84" s="3" t="n"/>
      <c r="C84" s="3" t="n"/>
      <c r="D84" s="27" t="n"/>
      <c r="E84" s="27" t="n"/>
      <c r="F84" s="3" t="n"/>
      <c r="G84" s="5">
        <f>IF(F84="","",IFERROR(VLOOKUP(F84,'Lists &amp; Settings'!$A$2:$B$6,2,FALSE),""))</f>
        <v/>
      </c>
      <c r="H84" s="28">
        <f>IF(E84="","",IFERROR(EDATE(E84,G84),""))</f>
        <v/>
      </c>
      <c r="I84" s="7">
        <f>IF(H84="","",H84-TODAY())</f>
        <v/>
      </c>
      <c r="J84" s="5">
        <f>IF(OR(A84="",H84=""),"",IF(O84="Yes","Booked",IF(I84&lt;0,"Overdue",IF(I84&lt;=14,"Due within 14 days","Upcoming"))))</f>
        <v/>
      </c>
      <c r="K84" s="3" t="n"/>
      <c r="L84" s="2" t="n"/>
      <c r="M84" s="27" t="n"/>
      <c r="N84" s="8" t="n"/>
      <c r="O84" s="2" t="n"/>
      <c r="P84" s="29" t="n"/>
      <c r="Q84" s="30" t="n"/>
      <c r="R84" s="31">
        <f>IF(OR(P84="",Q84=""),"",IFERROR(P84/(1+Q84),""))</f>
        <v/>
      </c>
      <c r="S84" s="31">
        <f>IF(R84="","",P84-R84)</f>
        <v/>
      </c>
      <c r="T84" s="31">
        <f>IF(R84="","",R84+S84)</f>
        <v/>
      </c>
      <c r="U84" s="3" t="n"/>
    </row>
    <row r="85">
      <c r="A85" s="2" t="n"/>
      <c r="B85" s="3" t="n"/>
      <c r="C85" s="3" t="n"/>
      <c r="D85" s="27" t="n"/>
      <c r="E85" s="27" t="n"/>
      <c r="F85" s="3" t="n"/>
      <c r="G85" s="12">
        <f>IF(F85="","",IFERROR(VLOOKUP(F85,'Lists &amp; Settings'!$A$2:$B$6,2,FALSE),""))</f>
        <v/>
      </c>
      <c r="H85" s="32">
        <f>IF(E85="","",IFERROR(EDATE(E85,G85),""))</f>
        <v/>
      </c>
      <c r="I85" s="14">
        <f>IF(H85="","",H85-TODAY())</f>
        <v/>
      </c>
      <c r="J85" s="12">
        <f>IF(OR(A85="",H85=""),"",IF(O85="Yes","Booked",IF(I85&lt;0,"Overdue",IF(I85&lt;=14,"Due within 14 days","Upcoming"))))</f>
        <v/>
      </c>
      <c r="K85" s="3" t="n"/>
      <c r="L85" s="2" t="n"/>
      <c r="M85" s="27" t="n"/>
      <c r="N85" s="8" t="n"/>
      <c r="O85" s="2" t="n"/>
      <c r="P85" s="29" t="n"/>
      <c r="Q85" s="30" t="n"/>
      <c r="R85" s="33">
        <f>IF(OR(P85="",Q85=""),"",IFERROR(P85/(1+Q85),""))</f>
        <v/>
      </c>
      <c r="S85" s="33">
        <f>IF(R85="","",P85-R85)</f>
        <v/>
      </c>
      <c r="T85" s="33">
        <f>IF(R85="","",R85+S85)</f>
        <v/>
      </c>
      <c r="U85" s="3" t="n"/>
    </row>
    <row r="86">
      <c r="A86" s="2" t="n"/>
      <c r="B86" s="3" t="n"/>
      <c r="C86" s="3" t="n"/>
      <c r="D86" s="27" t="n"/>
      <c r="E86" s="27" t="n"/>
      <c r="F86" s="3" t="n"/>
      <c r="G86" s="5">
        <f>IF(F86="","",IFERROR(VLOOKUP(F86,'Lists &amp; Settings'!$A$2:$B$6,2,FALSE),""))</f>
        <v/>
      </c>
      <c r="H86" s="28">
        <f>IF(E86="","",IFERROR(EDATE(E86,G86),""))</f>
        <v/>
      </c>
      <c r="I86" s="7">
        <f>IF(H86="","",H86-TODAY())</f>
        <v/>
      </c>
      <c r="J86" s="5">
        <f>IF(OR(A86="",H86=""),"",IF(O86="Yes","Booked",IF(I86&lt;0,"Overdue",IF(I86&lt;=14,"Due within 14 days","Upcoming"))))</f>
        <v/>
      </c>
      <c r="K86" s="3" t="n"/>
      <c r="L86" s="2" t="n"/>
      <c r="M86" s="27" t="n"/>
      <c r="N86" s="8" t="n"/>
      <c r="O86" s="2" t="n"/>
      <c r="P86" s="29" t="n"/>
      <c r="Q86" s="30" t="n"/>
      <c r="R86" s="31">
        <f>IF(OR(P86="",Q86=""),"",IFERROR(P86/(1+Q86),""))</f>
        <v/>
      </c>
      <c r="S86" s="31">
        <f>IF(R86="","",P86-R86)</f>
        <v/>
      </c>
      <c r="T86" s="31">
        <f>IF(R86="","",R86+S86)</f>
        <v/>
      </c>
      <c r="U86" s="3" t="n"/>
    </row>
    <row r="87">
      <c r="A87" s="2" t="n"/>
      <c r="B87" s="3" t="n"/>
      <c r="C87" s="3" t="n"/>
      <c r="D87" s="27" t="n"/>
      <c r="E87" s="27" t="n"/>
      <c r="F87" s="3" t="n"/>
      <c r="G87" s="12">
        <f>IF(F87="","",IFERROR(VLOOKUP(F87,'Lists &amp; Settings'!$A$2:$B$6,2,FALSE),""))</f>
        <v/>
      </c>
      <c r="H87" s="32">
        <f>IF(E87="","",IFERROR(EDATE(E87,G87),""))</f>
        <v/>
      </c>
      <c r="I87" s="14">
        <f>IF(H87="","",H87-TODAY())</f>
        <v/>
      </c>
      <c r="J87" s="12">
        <f>IF(OR(A87="",H87=""),"",IF(O87="Yes","Booked",IF(I87&lt;0,"Overdue",IF(I87&lt;=14,"Due within 14 days","Upcoming"))))</f>
        <v/>
      </c>
      <c r="K87" s="3" t="n"/>
      <c r="L87" s="2" t="n"/>
      <c r="M87" s="27" t="n"/>
      <c r="N87" s="8" t="n"/>
      <c r="O87" s="2" t="n"/>
      <c r="P87" s="29" t="n"/>
      <c r="Q87" s="30" t="n"/>
      <c r="R87" s="33">
        <f>IF(OR(P87="",Q87=""),"",IFERROR(P87/(1+Q87),""))</f>
        <v/>
      </c>
      <c r="S87" s="33">
        <f>IF(R87="","",P87-R87)</f>
        <v/>
      </c>
      <c r="T87" s="33">
        <f>IF(R87="","",R87+S87)</f>
        <v/>
      </c>
      <c r="U87" s="3" t="n"/>
    </row>
    <row r="88">
      <c r="A88" s="2" t="n"/>
      <c r="B88" s="3" t="n"/>
      <c r="C88" s="3" t="n"/>
      <c r="D88" s="27" t="n"/>
      <c r="E88" s="27" t="n"/>
      <c r="F88" s="3" t="n"/>
      <c r="G88" s="5">
        <f>IF(F88="","",IFERROR(VLOOKUP(F88,'Lists &amp; Settings'!$A$2:$B$6,2,FALSE),""))</f>
        <v/>
      </c>
      <c r="H88" s="28">
        <f>IF(E88="","",IFERROR(EDATE(E88,G88),""))</f>
        <v/>
      </c>
      <c r="I88" s="7">
        <f>IF(H88="","",H88-TODAY())</f>
        <v/>
      </c>
      <c r="J88" s="5">
        <f>IF(OR(A88="",H88=""),"",IF(O88="Yes","Booked",IF(I88&lt;0,"Overdue",IF(I88&lt;=14,"Due within 14 days","Upcoming"))))</f>
        <v/>
      </c>
      <c r="K88" s="3" t="n"/>
      <c r="L88" s="2" t="n"/>
      <c r="M88" s="27" t="n"/>
      <c r="N88" s="8" t="n"/>
      <c r="O88" s="2" t="n"/>
      <c r="P88" s="29" t="n"/>
      <c r="Q88" s="30" t="n"/>
      <c r="R88" s="31">
        <f>IF(OR(P88="",Q88=""),"",IFERROR(P88/(1+Q88),""))</f>
        <v/>
      </c>
      <c r="S88" s="31">
        <f>IF(R88="","",P88-R88)</f>
        <v/>
      </c>
      <c r="T88" s="31">
        <f>IF(R88="","",R88+S88)</f>
        <v/>
      </c>
      <c r="U88" s="3" t="n"/>
    </row>
    <row r="89">
      <c r="A89" s="2" t="n"/>
      <c r="B89" s="3" t="n"/>
      <c r="C89" s="3" t="n"/>
      <c r="D89" s="27" t="n"/>
      <c r="E89" s="27" t="n"/>
      <c r="F89" s="3" t="n"/>
      <c r="G89" s="12">
        <f>IF(F89="","",IFERROR(VLOOKUP(F89,'Lists &amp; Settings'!$A$2:$B$6,2,FALSE),""))</f>
        <v/>
      </c>
      <c r="H89" s="32">
        <f>IF(E89="","",IFERROR(EDATE(E89,G89),""))</f>
        <v/>
      </c>
      <c r="I89" s="14">
        <f>IF(H89="","",H89-TODAY())</f>
        <v/>
      </c>
      <c r="J89" s="12">
        <f>IF(OR(A89="",H89=""),"",IF(O89="Yes","Booked",IF(I89&lt;0,"Overdue",IF(I89&lt;=14,"Due within 14 days","Upcoming"))))</f>
        <v/>
      </c>
      <c r="K89" s="3" t="n"/>
      <c r="L89" s="2" t="n"/>
      <c r="M89" s="27" t="n"/>
      <c r="N89" s="8" t="n"/>
      <c r="O89" s="2" t="n"/>
      <c r="P89" s="29" t="n"/>
      <c r="Q89" s="30" t="n"/>
      <c r="R89" s="33">
        <f>IF(OR(P89="",Q89=""),"",IFERROR(P89/(1+Q89),""))</f>
        <v/>
      </c>
      <c r="S89" s="33">
        <f>IF(R89="","",P89-R89)</f>
        <v/>
      </c>
      <c r="T89" s="33">
        <f>IF(R89="","",R89+S89)</f>
        <v/>
      </c>
      <c r="U89" s="3" t="n"/>
    </row>
    <row r="90">
      <c r="A90" s="2" t="n"/>
      <c r="B90" s="3" t="n"/>
      <c r="C90" s="3" t="n"/>
      <c r="D90" s="27" t="n"/>
      <c r="E90" s="27" t="n"/>
      <c r="F90" s="3" t="n"/>
      <c r="G90" s="5">
        <f>IF(F90="","",IFERROR(VLOOKUP(F90,'Lists &amp; Settings'!$A$2:$B$6,2,FALSE),""))</f>
        <v/>
      </c>
      <c r="H90" s="28">
        <f>IF(E90="","",IFERROR(EDATE(E90,G90),""))</f>
        <v/>
      </c>
      <c r="I90" s="7">
        <f>IF(H90="","",H90-TODAY())</f>
        <v/>
      </c>
      <c r="J90" s="5">
        <f>IF(OR(A90="",H90=""),"",IF(O90="Yes","Booked",IF(I90&lt;0,"Overdue",IF(I90&lt;=14,"Due within 14 days","Upcoming"))))</f>
        <v/>
      </c>
      <c r="K90" s="3" t="n"/>
      <c r="L90" s="2" t="n"/>
      <c r="M90" s="27" t="n"/>
      <c r="N90" s="8" t="n"/>
      <c r="O90" s="2" t="n"/>
      <c r="P90" s="29" t="n"/>
      <c r="Q90" s="30" t="n"/>
      <c r="R90" s="31">
        <f>IF(OR(P90="",Q90=""),"",IFERROR(P90/(1+Q90),""))</f>
        <v/>
      </c>
      <c r="S90" s="31">
        <f>IF(R90="","",P90-R90)</f>
        <v/>
      </c>
      <c r="T90" s="31">
        <f>IF(R90="","",R90+S90)</f>
        <v/>
      </c>
      <c r="U90" s="3" t="n"/>
    </row>
    <row r="91">
      <c r="A91" s="2" t="n"/>
      <c r="B91" s="3" t="n"/>
      <c r="C91" s="3" t="n"/>
      <c r="D91" s="27" t="n"/>
      <c r="E91" s="27" t="n"/>
      <c r="F91" s="3" t="n"/>
      <c r="G91" s="12">
        <f>IF(F91="","",IFERROR(VLOOKUP(F91,'Lists &amp; Settings'!$A$2:$B$6,2,FALSE),""))</f>
        <v/>
      </c>
      <c r="H91" s="32">
        <f>IF(E91="","",IFERROR(EDATE(E91,G91),""))</f>
        <v/>
      </c>
      <c r="I91" s="14">
        <f>IF(H91="","",H91-TODAY())</f>
        <v/>
      </c>
      <c r="J91" s="12">
        <f>IF(OR(A91="",H91=""),"",IF(O91="Yes","Booked",IF(I91&lt;0,"Overdue",IF(I91&lt;=14,"Due within 14 days","Upcoming"))))</f>
        <v/>
      </c>
      <c r="K91" s="3" t="n"/>
      <c r="L91" s="2" t="n"/>
      <c r="M91" s="27" t="n"/>
      <c r="N91" s="8" t="n"/>
      <c r="O91" s="2" t="n"/>
      <c r="P91" s="29" t="n"/>
      <c r="Q91" s="30" t="n"/>
      <c r="R91" s="33">
        <f>IF(OR(P91="",Q91=""),"",IFERROR(P91/(1+Q91),""))</f>
        <v/>
      </c>
      <c r="S91" s="33">
        <f>IF(R91="","",P91-R91)</f>
        <v/>
      </c>
      <c r="T91" s="33">
        <f>IF(R91="","",R91+S91)</f>
        <v/>
      </c>
      <c r="U91" s="3" t="n"/>
    </row>
    <row r="92">
      <c r="A92" s="2" t="n"/>
      <c r="B92" s="3" t="n"/>
      <c r="C92" s="3" t="n"/>
      <c r="D92" s="27" t="n"/>
      <c r="E92" s="27" t="n"/>
      <c r="F92" s="3" t="n"/>
      <c r="G92" s="5">
        <f>IF(F92="","",IFERROR(VLOOKUP(F92,'Lists &amp; Settings'!$A$2:$B$6,2,FALSE),""))</f>
        <v/>
      </c>
      <c r="H92" s="28">
        <f>IF(E92="","",IFERROR(EDATE(E92,G92),""))</f>
        <v/>
      </c>
      <c r="I92" s="7">
        <f>IF(H92="","",H92-TODAY())</f>
        <v/>
      </c>
      <c r="J92" s="5">
        <f>IF(OR(A92="",H92=""),"",IF(O92="Yes","Booked",IF(I92&lt;0,"Overdue",IF(I92&lt;=14,"Due within 14 days","Upcoming"))))</f>
        <v/>
      </c>
      <c r="K92" s="3" t="n"/>
      <c r="L92" s="2" t="n"/>
      <c r="M92" s="27" t="n"/>
      <c r="N92" s="8" t="n"/>
      <c r="O92" s="2" t="n"/>
      <c r="P92" s="29" t="n"/>
      <c r="Q92" s="30" t="n"/>
      <c r="R92" s="31">
        <f>IF(OR(P92="",Q92=""),"",IFERROR(P92/(1+Q92),""))</f>
        <v/>
      </c>
      <c r="S92" s="31">
        <f>IF(R92="","",P92-R92)</f>
        <v/>
      </c>
      <c r="T92" s="31">
        <f>IF(R92="","",R92+S92)</f>
        <v/>
      </c>
      <c r="U92" s="3" t="n"/>
    </row>
    <row r="93">
      <c r="A93" s="2" t="n"/>
      <c r="B93" s="3" t="n"/>
      <c r="C93" s="3" t="n"/>
      <c r="D93" s="27" t="n"/>
      <c r="E93" s="27" t="n"/>
      <c r="F93" s="3" t="n"/>
      <c r="G93" s="12">
        <f>IF(F93="","",IFERROR(VLOOKUP(F93,'Lists &amp; Settings'!$A$2:$B$6,2,FALSE),""))</f>
        <v/>
      </c>
      <c r="H93" s="32">
        <f>IF(E93="","",IFERROR(EDATE(E93,G93),""))</f>
        <v/>
      </c>
      <c r="I93" s="14">
        <f>IF(H93="","",H93-TODAY())</f>
        <v/>
      </c>
      <c r="J93" s="12">
        <f>IF(OR(A93="",H93=""),"",IF(O93="Yes","Booked",IF(I93&lt;0,"Overdue",IF(I93&lt;=14,"Due within 14 days","Upcoming"))))</f>
        <v/>
      </c>
      <c r="K93" s="3" t="n"/>
      <c r="L93" s="2" t="n"/>
      <c r="M93" s="27" t="n"/>
      <c r="N93" s="8" t="n"/>
      <c r="O93" s="2" t="n"/>
      <c r="P93" s="29" t="n"/>
      <c r="Q93" s="30" t="n"/>
      <c r="R93" s="33">
        <f>IF(OR(P93="",Q93=""),"",IFERROR(P93/(1+Q93),""))</f>
        <v/>
      </c>
      <c r="S93" s="33">
        <f>IF(R93="","",P93-R93)</f>
        <v/>
      </c>
      <c r="T93" s="33">
        <f>IF(R93="","",R93+S93)</f>
        <v/>
      </c>
      <c r="U93" s="3" t="n"/>
    </row>
    <row r="94">
      <c r="A94" s="2" t="n"/>
      <c r="B94" s="3" t="n"/>
      <c r="C94" s="3" t="n"/>
      <c r="D94" s="27" t="n"/>
      <c r="E94" s="27" t="n"/>
      <c r="F94" s="3" t="n"/>
      <c r="G94" s="5">
        <f>IF(F94="","",IFERROR(VLOOKUP(F94,'Lists &amp; Settings'!$A$2:$B$6,2,FALSE),""))</f>
        <v/>
      </c>
      <c r="H94" s="28">
        <f>IF(E94="","",IFERROR(EDATE(E94,G94),""))</f>
        <v/>
      </c>
      <c r="I94" s="7">
        <f>IF(H94="","",H94-TODAY())</f>
        <v/>
      </c>
      <c r="J94" s="5">
        <f>IF(OR(A94="",H94=""),"",IF(O94="Yes","Booked",IF(I94&lt;0,"Overdue",IF(I94&lt;=14,"Due within 14 days","Upcoming"))))</f>
        <v/>
      </c>
      <c r="K94" s="3" t="n"/>
      <c r="L94" s="2" t="n"/>
      <c r="M94" s="27" t="n"/>
      <c r="N94" s="8" t="n"/>
      <c r="O94" s="2" t="n"/>
      <c r="P94" s="29" t="n"/>
      <c r="Q94" s="30" t="n"/>
      <c r="R94" s="31">
        <f>IF(OR(P94="",Q94=""),"",IFERROR(P94/(1+Q94),""))</f>
        <v/>
      </c>
      <c r="S94" s="31">
        <f>IF(R94="","",P94-R94)</f>
        <v/>
      </c>
      <c r="T94" s="31">
        <f>IF(R94="","",R94+S94)</f>
        <v/>
      </c>
      <c r="U94" s="3" t="n"/>
    </row>
    <row r="95">
      <c r="A95" s="2" t="n"/>
      <c r="B95" s="3" t="n"/>
      <c r="C95" s="3" t="n"/>
      <c r="D95" s="27" t="n"/>
      <c r="E95" s="27" t="n"/>
      <c r="F95" s="3" t="n"/>
      <c r="G95" s="12">
        <f>IF(F95="","",IFERROR(VLOOKUP(F95,'Lists &amp; Settings'!$A$2:$B$6,2,FALSE),""))</f>
        <v/>
      </c>
      <c r="H95" s="32">
        <f>IF(E95="","",IFERROR(EDATE(E95,G95),""))</f>
        <v/>
      </c>
      <c r="I95" s="14">
        <f>IF(H95="","",H95-TODAY())</f>
        <v/>
      </c>
      <c r="J95" s="12">
        <f>IF(OR(A95="",H95=""),"",IF(O95="Yes","Booked",IF(I95&lt;0,"Overdue",IF(I95&lt;=14,"Due within 14 days","Upcoming"))))</f>
        <v/>
      </c>
      <c r="K95" s="3" t="n"/>
      <c r="L95" s="2" t="n"/>
      <c r="M95" s="27" t="n"/>
      <c r="N95" s="8" t="n"/>
      <c r="O95" s="2" t="n"/>
      <c r="P95" s="29" t="n"/>
      <c r="Q95" s="30" t="n"/>
      <c r="R95" s="33">
        <f>IF(OR(P95="",Q95=""),"",IFERROR(P95/(1+Q95),""))</f>
        <v/>
      </c>
      <c r="S95" s="33">
        <f>IF(R95="","",P95-R95)</f>
        <v/>
      </c>
      <c r="T95" s="33">
        <f>IF(R95="","",R95+S95)</f>
        <v/>
      </c>
      <c r="U95" s="3" t="n"/>
    </row>
    <row r="96">
      <c r="A96" s="2" t="n"/>
      <c r="B96" s="3" t="n"/>
      <c r="C96" s="3" t="n"/>
      <c r="D96" s="27" t="n"/>
      <c r="E96" s="27" t="n"/>
      <c r="F96" s="3" t="n"/>
      <c r="G96" s="5">
        <f>IF(F96="","",IFERROR(VLOOKUP(F96,'Lists &amp; Settings'!$A$2:$B$6,2,FALSE),""))</f>
        <v/>
      </c>
      <c r="H96" s="28">
        <f>IF(E96="","",IFERROR(EDATE(E96,G96),""))</f>
        <v/>
      </c>
      <c r="I96" s="7">
        <f>IF(H96="","",H96-TODAY())</f>
        <v/>
      </c>
      <c r="J96" s="5">
        <f>IF(OR(A96="",H96=""),"",IF(O96="Yes","Booked",IF(I96&lt;0,"Overdue",IF(I96&lt;=14,"Due within 14 days","Upcoming"))))</f>
        <v/>
      </c>
      <c r="K96" s="3" t="n"/>
      <c r="L96" s="2" t="n"/>
      <c r="M96" s="27" t="n"/>
      <c r="N96" s="8" t="n"/>
      <c r="O96" s="2" t="n"/>
      <c r="P96" s="29" t="n"/>
      <c r="Q96" s="30" t="n"/>
      <c r="R96" s="31">
        <f>IF(OR(P96="",Q96=""),"",IFERROR(P96/(1+Q96),""))</f>
        <v/>
      </c>
      <c r="S96" s="31">
        <f>IF(R96="","",P96-R96)</f>
        <v/>
      </c>
      <c r="T96" s="31">
        <f>IF(R96="","",R96+S96)</f>
        <v/>
      </c>
      <c r="U96" s="3" t="n"/>
    </row>
    <row r="97">
      <c r="A97" s="2" t="n"/>
      <c r="B97" s="3" t="n"/>
      <c r="C97" s="3" t="n"/>
      <c r="D97" s="27" t="n"/>
      <c r="E97" s="27" t="n"/>
      <c r="F97" s="3" t="n"/>
      <c r="G97" s="12">
        <f>IF(F97="","",IFERROR(VLOOKUP(F97,'Lists &amp; Settings'!$A$2:$B$6,2,FALSE),""))</f>
        <v/>
      </c>
      <c r="H97" s="32">
        <f>IF(E97="","",IFERROR(EDATE(E97,G97),""))</f>
        <v/>
      </c>
      <c r="I97" s="14">
        <f>IF(H97="","",H97-TODAY())</f>
        <v/>
      </c>
      <c r="J97" s="12">
        <f>IF(OR(A97="",H97=""),"",IF(O97="Yes","Booked",IF(I97&lt;0,"Overdue",IF(I97&lt;=14,"Due within 14 days","Upcoming"))))</f>
        <v/>
      </c>
      <c r="K97" s="3" t="n"/>
      <c r="L97" s="2" t="n"/>
      <c r="M97" s="27" t="n"/>
      <c r="N97" s="8" t="n"/>
      <c r="O97" s="2" t="n"/>
      <c r="P97" s="29" t="n"/>
      <c r="Q97" s="30" t="n"/>
      <c r="R97" s="33">
        <f>IF(OR(P97="",Q97=""),"",IFERROR(P97/(1+Q97),""))</f>
        <v/>
      </c>
      <c r="S97" s="33">
        <f>IF(R97="","",P97-R97)</f>
        <v/>
      </c>
      <c r="T97" s="33">
        <f>IF(R97="","",R97+S97)</f>
        <v/>
      </c>
      <c r="U97" s="3" t="n"/>
    </row>
    <row r="98">
      <c r="A98" s="2" t="n"/>
      <c r="B98" s="3" t="n"/>
      <c r="C98" s="3" t="n"/>
      <c r="D98" s="27" t="n"/>
      <c r="E98" s="27" t="n"/>
      <c r="F98" s="3" t="n"/>
      <c r="G98" s="5">
        <f>IF(F98="","",IFERROR(VLOOKUP(F98,'Lists &amp; Settings'!$A$2:$B$6,2,FALSE),""))</f>
        <v/>
      </c>
      <c r="H98" s="28">
        <f>IF(E98="","",IFERROR(EDATE(E98,G98),""))</f>
        <v/>
      </c>
      <c r="I98" s="7">
        <f>IF(H98="","",H98-TODAY())</f>
        <v/>
      </c>
      <c r="J98" s="5">
        <f>IF(OR(A98="",H98=""),"",IF(O98="Yes","Booked",IF(I98&lt;0,"Overdue",IF(I98&lt;=14,"Due within 14 days","Upcoming"))))</f>
        <v/>
      </c>
      <c r="K98" s="3" t="n"/>
      <c r="L98" s="2" t="n"/>
      <c r="M98" s="27" t="n"/>
      <c r="N98" s="8" t="n"/>
      <c r="O98" s="2" t="n"/>
      <c r="P98" s="29" t="n"/>
      <c r="Q98" s="30" t="n"/>
      <c r="R98" s="31">
        <f>IF(OR(P98="",Q98=""),"",IFERROR(P98/(1+Q98),""))</f>
        <v/>
      </c>
      <c r="S98" s="31">
        <f>IF(R98="","",P98-R98)</f>
        <v/>
      </c>
      <c r="T98" s="31">
        <f>IF(R98="","",R98+S98)</f>
        <v/>
      </c>
      <c r="U98" s="3" t="n"/>
    </row>
    <row r="99">
      <c r="A99" s="2" t="n"/>
      <c r="B99" s="3" t="n"/>
      <c r="C99" s="3" t="n"/>
      <c r="D99" s="27" t="n"/>
      <c r="E99" s="27" t="n"/>
      <c r="F99" s="3" t="n"/>
      <c r="G99" s="12">
        <f>IF(F99="","",IFERROR(VLOOKUP(F99,'Lists &amp; Settings'!$A$2:$B$6,2,FALSE),""))</f>
        <v/>
      </c>
      <c r="H99" s="32">
        <f>IF(E99="","",IFERROR(EDATE(E99,G99),""))</f>
        <v/>
      </c>
      <c r="I99" s="14">
        <f>IF(H99="","",H99-TODAY())</f>
        <v/>
      </c>
      <c r="J99" s="12">
        <f>IF(OR(A99="",H99=""),"",IF(O99="Yes","Booked",IF(I99&lt;0,"Overdue",IF(I99&lt;=14,"Due within 14 days","Upcoming"))))</f>
        <v/>
      </c>
      <c r="K99" s="3" t="n"/>
      <c r="L99" s="2" t="n"/>
      <c r="M99" s="27" t="n"/>
      <c r="N99" s="8" t="n"/>
      <c r="O99" s="2" t="n"/>
      <c r="P99" s="29" t="n"/>
      <c r="Q99" s="30" t="n"/>
      <c r="R99" s="33">
        <f>IF(OR(P99="",Q99=""),"",IFERROR(P99/(1+Q99),""))</f>
        <v/>
      </c>
      <c r="S99" s="33">
        <f>IF(R99="","",P99-R99)</f>
        <v/>
      </c>
      <c r="T99" s="33">
        <f>IF(R99="","",R99+S99)</f>
        <v/>
      </c>
      <c r="U99" s="3" t="n"/>
    </row>
    <row r="100">
      <c r="A100" s="2" t="n"/>
      <c r="B100" s="3" t="n"/>
      <c r="C100" s="3" t="n"/>
      <c r="D100" s="27" t="n"/>
      <c r="E100" s="27" t="n"/>
      <c r="F100" s="3" t="n"/>
      <c r="G100" s="5">
        <f>IF(F100="","",IFERROR(VLOOKUP(F100,'Lists &amp; Settings'!$A$2:$B$6,2,FALSE),""))</f>
        <v/>
      </c>
      <c r="H100" s="28">
        <f>IF(E100="","",IFERROR(EDATE(E100,G100),""))</f>
        <v/>
      </c>
      <c r="I100" s="7">
        <f>IF(H100="","",H100-TODAY())</f>
        <v/>
      </c>
      <c r="J100" s="5">
        <f>IF(OR(A100="",H100=""),"",IF(O100="Yes","Booked",IF(I100&lt;0,"Overdue",IF(I100&lt;=14,"Due within 14 days","Upcoming"))))</f>
        <v/>
      </c>
      <c r="K100" s="3" t="n"/>
      <c r="L100" s="2" t="n"/>
      <c r="M100" s="27" t="n"/>
      <c r="N100" s="8" t="n"/>
      <c r="O100" s="2" t="n"/>
      <c r="P100" s="29" t="n"/>
      <c r="Q100" s="30" t="n"/>
      <c r="R100" s="31">
        <f>IF(OR(P100="",Q100=""),"",IFERROR(P100/(1+Q100),""))</f>
        <v/>
      </c>
      <c r="S100" s="31">
        <f>IF(R100="","",P100-R100)</f>
        <v/>
      </c>
      <c r="T100" s="31">
        <f>IF(R100="","",R100+S100)</f>
        <v/>
      </c>
      <c r="U100" s="3" t="n"/>
    </row>
    <row r="101">
      <c r="A101" s="2" t="n"/>
      <c r="B101" s="3" t="n"/>
      <c r="C101" s="3" t="n"/>
      <c r="D101" s="27" t="n"/>
      <c r="E101" s="27" t="n"/>
      <c r="F101" s="3" t="n"/>
      <c r="G101" s="12">
        <f>IF(F101="","",IFERROR(VLOOKUP(F101,'Lists &amp; Settings'!$A$2:$B$6,2,FALSE),""))</f>
        <v/>
      </c>
      <c r="H101" s="32">
        <f>IF(E101="","",IFERROR(EDATE(E101,G101),""))</f>
        <v/>
      </c>
      <c r="I101" s="14">
        <f>IF(H101="","",H101-TODAY())</f>
        <v/>
      </c>
      <c r="J101" s="12">
        <f>IF(OR(A101="",H101=""),"",IF(O101="Yes","Booked",IF(I101&lt;0,"Overdue",IF(I101&lt;=14,"Due within 14 days","Upcoming"))))</f>
        <v/>
      </c>
      <c r="K101" s="3" t="n"/>
      <c r="L101" s="2" t="n"/>
      <c r="M101" s="27" t="n"/>
      <c r="N101" s="8" t="n"/>
      <c r="O101" s="2" t="n"/>
      <c r="P101" s="29" t="n"/>
      <c r="Q101" s="30" t="n"/>
      <c r="R101" s="33">
        <f>IF(OR(P101="",Q101=""),"",IFERROR(P101/(1+Q101),""))</f>
        <v/>
      </c>
      <c r="S101" s="33">
        <f>IF(R101="","",P101-R101)</f>
        <v/>
      </c>
      <c r="T101" s="33">
        <f>IF(R101="","",R101+S101)</f>
        <v/>
      </c>
      <c r="U101" s="3" t="n"/>
    </row>
  </sheetData>
  <autoFilter ref="A1:U101"/>
  <conditionalFormatting sqref="J2:J101">
    <cfRule type="expression" priority="1" dxfId="0">
      <formula>$J2="Overdue"</formula>
    </cfRule>
    <cfRule type="expression" priority="2" dxfId="1">
      <formula>$J2="Due within 14 days"</formula>
    </cfRule>
    <cfRule type="expression" priority="3" dxfId="2">
      <formula>$J2="Booked"</formula>
    </cfRule>
  </conditionalFormatting>
  <dataValidations count="8">
    <dataValidation sqref="F2:F101" showErrorMessage="1" showInputMessage="1" allowBlank="1" type="list">
      <formula1>'Lists &amp; Settings'!$A$2:$A$6</formula1>
    </dataValidation>
    <dataValidation sqref="K2:K101" showErrorMessage="1" showInputMessage="1" allowBlank="1" type="list">
      <formula1>'Lists &amp; Settings'!$D$2:$D$5</formula1>
    </dataValidation>
    <dataValidation sqref="L2:L101" showErrorMessage="1" showInputMessage="1" allowBlank="1" type="list">
      <formula1>'Lists &amp; Settings'!$F$2:$F$3</formula1>
    </dataValidation>
    <dataValidation sqref="O2:O101" showErrorMessage="1" showInputMessage="1" allowBlank="1" type="list">
      <formula1>"Yes,No"</formula1>
    </dataValidation>
    <dataValidation sqref="Q2:Q101" showErrorMessage="1" showInputMessage="1" allowBlank="1" type="list">
      <formula1>'Lists &amp; Settings'!$H$2:$H$5</formula1>
    </dataValidation>
    <dataValidation sqref="N2:N101" showErrorMessage="1" showInputMessage="1" allowBlank="1" type="whole" operator="greaterThanOrEqual">
      <formula1>0</formula1>
    </dataValidation>
    <dataValidation sqref="P2:P101" showErrorMessage="1" showInputMessage="1" allowBlank="1" type="decimal" operator="greaterThanOrEqual">
      <formula1>0</formula1>
    </dataValidation>
    <dataValidation sqref="D2:D101 E2:E101 M2:M101" showErrorMessage="1" showInputMessage="1" allowBlank="1" type="date" operator="between">
      <formula1>1</formula1>
      <formula2>73050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K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5" customWidth="1" min="2" max="2"/>
    <col width="4" customWidth="1" min="3" max="3"/>
    <col width="26" customWidth="1" min="4" max="4"/>
    <col width="4" customWidth="1" min="5" max="5"/>
    <col width="18" customWidth="1" min="6" max="6"/>
    <col width="4" customWidth="1" min="7" max="7"/>
    <col width="14" customWidth="1" min="8" max="8"/>
    <col width="4" customWidth="1" min="9" max="9"/>
    <col width="31" customWidth="1" min="10" max="10"/>
    <col width="46" customWidth="1" min="11" max="11"/>
  </cols>
  <sheetData>
    <row r="1">
      <c r="A1" s="1" t="inlineStr">
        <is>
          <t>Treatment Type</t>
        </is>
      </c>
      <c r="B1" s="1" t="inlineStr">
        <is>
          <t>Recall Interval (months)</t>
        </is>
      </c>
      <c r="D1" s="1" t="inlineStr">
        <is>
          <t>Preferred Contact Method</t>
        </is>
      </c>
      <c r="F1" s="1" t="inlineStr">
        <is>
          <t>Consent Options</t>
        </is>
      </c>
      <c r="H1" s="1" t="inlineStr">
        <is>
          <t>VAT Rates</t>
        </is>
      </c>
      <c r="J1" s="1" t="inlineStr">
        <is>
          <t>Practice Setting</t>
        </is>
      </c>
      <c r="K1" s="1" t="inlineStr">
        <is>
          <t>Value</t>
        </is>
      </c>
    </row>
    <row r="2" ht="24" customHeight="1">
      <c r="A2" s="3" t="inlineStr">
        <is>
          <t>routine examination</t>
        </is>
      </c>
      <c r="B2" s="3" t="n">
        <v>12</v>
      </c>
      <c r="D2" s="3" t="inlineStr">
        <is>
          <t>Phone</t>
        </is>
      </c>
      <c r="F2" s="3" t="inlineStr">
        <is>
          <t>Yes</t>
        </is>
      </c>
      <c r="H2" s="34" t="n">
        <v>0</v>
      </c>
      <c r="J2" s="17" t="inlineStr">
        <is>
          <t>Practice Name</t>
        </is>
      </c>
      <c r="K2" s="18" t="inlineStr">
        <is>
          <t>Harbour Dental Care (Template)</t>
        </is>
      </c>
    </row>
    <row r="3" ht="24" customHeight="1">
      <c r="A3" s="3" t="inlineStr">
        <is>
          <t>examination and scale</t>
        </is>
      </c>
      <c r="B3" s="3" t="n">
        <v>6</v>
      </c>
      <c r="D3" s="3" t="inlineStr">
        <is>
          <t>SMS</t>
        </is>
      </c>
      <c r="F3" s="3" t="inlineStr">
        <is>
          <t>No</t>
        </is>
      </c>
      <c r="H3" s="34" t="n">
        <v>0.09</v>
      </c>
      <c r="J3" s="17" t="inlineStr">
        <is>
          <t>Practice Telephone</t>
        </is>
      </c>
      <c r="K3" s="18" t="inlineStr">
        <is>
          <t>+353 1 555 0186</t>
        </is>
      </c>
    </row>
    <row r="4" ht="24" customHeight="1">
      <c r="A4" s="3" t="inlineStr">
        <is>
          <t>hygiene visit</t>
        </is>
      </c>
      <c r="B4" s="3" t="n">
        <v>6</v>
      </c>
      <c r="D4" s="3" t="inlineStr">
        <is>
          <t>Email</t>
        </is>
      </c>
      <c r="F4" s="3" t="n"/>
      <c r="H4" s="34" t="n">
        <v>0.135</v>
      </c>
      <c r="J4" s="17" t="inlineStr">
        <is>
          <t>Practice Email</t>
        </is>
      </c>
      <c r="K4" s="18" t="inlineStr">
        <is>
          <t>recalls@harbourdental.ie</t>
        </is>
      </c>
    </row>
    <row r="5" ht="24" customHeight="1">
      <c r="A5" s="3" t="inlineStr">
        <is>
          <t>periodontal review</t>
        </is>
      </c>
      <c r="B5" s="3" t="n">
        <v>6</v>
      </c>
      <c r="D5" s="3" t="inlineStr">
        <is>
          <t>Post</t>
        </is>
      </c>
      <c r="F5" s="3" t="n"/>
      <c r="H5" s="34" t="n">
        <v>0.23</v>
      </c>
      <c r="J5" s="17" t="inlineStr">
        <is>
          <t>VAT record note</t>
        </is>
      </c>
      <c r="K5" s="18" t="inlineStr">
        <is>
          <t>Illustrative figures only - review actual VAT treatment.</t>
        </is>
      </c>
    </row>
    <row r="6" ht="24" customHeight="1">
      <c r="A6" s="3" t="inlineStr">
        <is>
          <t>restorative review</t>
        </is>
      </c>
      <c r="B6" s="3" t="n">
        <v>6</v>
      </c>
      <c r="D6" s="3" t="n"/>
      <c r="F6" s="3" t="n"/>
      <c r="H6" s="3" t="n"/>
      <c r="J6" s="17" t="inlineStr">
        <is>
          <t>Default Recall Window (days)</t>
        </is>
      </c>
      <c r="K6" s="18" t="n">
        <v>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H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5" customWidth="1" min="3" max="3"/>
    <col width="26" customWidth="1" min="4" max="4"/>
    <col width="21" customWidth="1" min="5" max="5"/>
    <col width="5" customWidth="1" min="6" max="6"/>
    <col width="22" customWidth="1" min="7" max="7"/>
    <col width="14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19" t="inlineStr">
        <is>
          <t>Dental Practice Patient Recall Dashboard</t>
        </is>
      </c>
      <c r="B1" s="35" t="n"/>
      <c r="C1" s="35" t="n"/>
      <c r="D1" s="35" t="n"/>
      <c r="E1" s="35" t="n"/>
      <c r="F1" s="35" t="n"/>
      <c r="G1" s="35" t="n"/>
      <c r="H1" s="36" t="n"/>
    </row>
    <row r="2"/>
    <row r="3">
      <c r="A3" s="20" t="inlineStr">
        <is>
          <t>Total patients</t>
        </is>
      </c>
      <c r="C3" s="20" t="inlineStr">
        <is>
          <t>Overdue recalls</t>
        </is>
      </c>
      <c r="E3" s="20" t="inlineStr">
        <is>
          <t>Due within 14 days</t>
        </is>
      </c>
      <c r="G3" s="20" t="inlineStr">
        <is>
          <t>Booked recalls</t>
        </is>
      </c>
    </row>
    <row r="4">
      <c r="A4" s="21">
        <f>COUNTA('Patient Recall'!A2:A1000)</f>
        <v/>
      </c>
      <c r="C4" s="21">
        <f>COUNTIF('Patient Recall'!J2:J1000,"Overdue")</f>
        <v/>
      </c>
      <c r="E4" s="21">
        <f>COUNTIF('Patient Recall'!J2:J1000,"Due within 14 days")</f>
        <v/>
      </c>
      <c r="G4" s="21">
        <f>COUNTIF('Patient Recall'!J2:J1000,"Booked")</f>
        <v/>
      </c>
    </row>
    <row r="5"/>
    <row r="6">
      <c r="A6" s="20" t="inlineStr">
        <is>
          <t>Booking conversion rate</t>
        </is>
      </c>
      <c r="C6" s="20" t="inlineStr">
        <is>
          <t>Average expected fee</t>
        </is>
      </c>
      <c r="E6" s="20" t="inlineStr">
        <is>
          <t>Total expected gross fees</t>
        </is>
      </c>
    </row>
    <row r="7">
      <c r="A7" s="37">
        <f>IFERROR(COUNTIF('Patient Recall'!O2:O1000,"Yes")/COUNTA('Patient Recall'!A2:A1000),0)</f>
        <v/>
      </c>
      <c r="C7" s="38">
        <f>IFERROR(AVERAGE('Patient Recall'!T2:T1000),0)</f>
        <v/>
      </c>
      <c r="E7" s="38">
        <f>SUM('Patient Recall'!T2:T1000)</f>
        <v/>
      </c>
    </row>
    <row r="8"/>
    <row r="9">
      <c r="A9" s="1" t="inlineStr">
        <is>
          <t>Recall Status</t>
        </is>
      </c>
      <c r="B9" s="1" t="inlineStr">
        <is>
          <t>Patients</t>
        </is>
      </c>
      <c r="D9" s="1" t="inlineStr">
        <is>
          <t>Treatment Type</t>
        </is>
      </c>
      <c r="E9" s="1" t="inlineStr">
        <is>
          <t>Expected Gross Fees (€)</t>
        </is>
      </c>
      <c r="G9" s="1" t="inlineStr">
        <is>
          <t>Contact Method</t>
        </is>
      </c>
      <c r="H9" s="1" t="inlineStr">
        <is>
          <t>Patients</t>
        </is>
      </c>
    </row>
    <row r="10">
      <c r="A10" s="24" t="inlineStr">
        <is>
          <t>Overdue</t>
        </is>
      </c>
      <c r="B10" s="7">
        <f>COUNTIF('Patient Recall'!$J$2:$J$1000,A10)</f>
        <v/>
      </c>
      <c r="D10" s="24" t="inlineStr">
        <is>
          <t>routine examination</t>
        </is>
      </c>
      <c r="E10" s="31">
        <f>SUMIF('Patient Recall'!$F$2:$F$101,D10,'Patient Recall'!$T$2:$T$101)</f>
        <v/>
      </c>
      <c r="G10" s="24" t="inlineStr">
        <is>
          <t>Phone</t>
        </is>
      </c>
      <c r="H10" s="7">
        <f>COUNTIF('Patient Recall'!$K$2:$K$1000,G10)</f>
        <v/>
      </c>
    </row>
    <row r="11">
      <c r="A11" s="25" t="inlineStr">
        <is>
          <t>Due within 14 days</t>
        </is>
      </c>
      <c r="B11" s="14">
        <f>COUNTIF('Patient Recall'!$J$2:$J$1000,A11)</f>
        <v/>
      </c>
      <c r="D11" s="25" t="inlineStr">
        <is>
          <t>examination and scale</t>
        </is>
      </c>
      <c r="E11" s="33">
        <f>SUMIF('Patient Recall'!$F$2:$F$101,D11,'Patient Recall'!$T$2:$T$101)</f>
        <v/>
      </c>
      <c r="G11" s="25" t="inlineStr">
        <is>
          <t>SMS</t>
        </is>
      </c>
      <c r="H11" s="14">
        <f>COUNTIF('Patient Recall'!$K$2:$K$1000,G11)</f>
        <v/>
      </c>
    </row>
    <row r="12">
      <c r="A12" s="24" t="inlineStr">
        <is>
          <t>Upcoming</t>
        </is>
      </c>
      <c r="B12" s="7">
        <f>COUNTIF('Patient Recall'!$J$2:$J$1000,A12)</f>
        <v/>
      </c>
      <c r="D12" s="24" t="inlineStr">
        <is>
          <t>hygiene visit</t>
        </is>
      </c>
      <c r="E12" s="31">
        <f>SUMIF('Patient Recall'!$F$2:$F$101,D12,'Patient Recall'!$T$2:$T$101)</f>
        <v/>
      </c>
      <c r="G12" s="24" t="inlineStr">
        <is>
          <t>Email</t>
        </is>
      </c>
      <c r="H12" s="7">
        <f>COUNTIF('Patient Recall'!$K$2:$K$1000,G12)</f>
        <v/>
      </c>
    </row>
    <row r="13">
      <c r="A13" s="25" t="inlineStr">
        <is>
          <t>Booked</t>
        </is>
      </c>
      <c r="B13" s="14">
        <f>COUNTIF('Patient Recall'!$J$2:$J$1000,A13)</f>
        <v/>
      </c>
      <c r="D13" s="25" t="inlineStr">
        <is>
          <t>periodontal review</t>
        </is>
      </c>
      <c r="E13" s="33">
        <f>SUMIF('Patient Recall'!$F$2:$F$101,D13,'Patient Recall'!$T$2:$T$101)</f>
        <v/>
      </c>
      <c r="G13" s="25" t="inlineStr">
        <is>
          <t>Post</t>
        </is>
      </c>
      <c r="H13" s="14">
        <f>COUNTIF('Patient Recall'!$K$2:$K$1000,G13)</f>
        <v/>
      </c>
    </row>
    <row r="14">
      <c r="A14" s="24" t="n"/>
      <c r="B14" s="5" t="n"/>
      <c r="D14" s="24" t="inlineStr">
        <is>
          <t>restorative review</t>
        </is>
      </c>
      <c r="E14" s="31">
        <f>SUMIF('Patient Recall'!$F$2:$F$101,D14,'Patient Recall'!$T$2:$T$101)</f>
        <v/>
      </c>
      <c r="G14" s="24" t="n"/>
      <c r="H14" s="5" t="n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4B8A6"/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9" t="inlineStr">
        <is>
          <t>Dental Practice Patient Recall Workbook Guidance</t>
        </is>
      </c>
      <c r="B1" s="35" t="n"/>
      <c r="C1" s="35" t="n"/>
      <c r="D1" s="35" t="n"/>
      <c r="E1" s="35" t="n"/>
      <c r="F1" s="35" t="n"/>
      <c r="G1" s="35" t="n"/>
      <c r="H1" s="36" t="n"/>
    </row>
    <row r="2"/>
    <row r="3">
      <c r="A3" s="1" t="inlineStr">
        <is>
          <t>Topic</t>
        </is>
      </c>
      <c r="B3" s="1" t="inlineStr">
        <is>
          <t>Guidance</t>
        </is>
      </c>
    </row>
    <row r="4" ht="46" customHeight="1">
      <c r="A4" s="26" t="inlineStr">
        <is>
          <t>Adding a patient</t>
        </is>
      </c>
      <c r="B4" s="26" t="inlineStr">
        <is>
          <t>Enter a new record on the next available row in Patient Recall. Use a unique Patient ID and do not enter PPS numbers or unnecessary clinical details.</t>
        </is>
      </c>
    </row>
    <row r="5" ht="46" customHeight="1">
      <c r="A5" s="17" t="inlineStr">
        <is>
          <t>Yellow cells</t>
        </is>
      </c>
      <c r="B5" s="17" t="inlineStr">
        <is>
          <t>Pale yellow cells are manual inputs. Select treatment type, contact method, consent, appointment booking status and VAT rate from the available lists.</t>
        </is>
      </c>
    </row>
    <row r="6" ht="46" customHeight="1">
      <c r="A6" s="26" t="inlineStr">
        <is>
          <t>Automatic calculations</t>
        </is>
      </c>
      <c r="B6" s="26" t="inlineStr">
        <is>
          <t>Recommended recall months, next recall due date, days until due, recall status and fee calculations are calculated automatically for every prepared row.</t>
        </is>
      </c>
    </row>
    <row r="7" ht="46" customHeight="1">
      <c r="A7" s="17" t="inlineStr">
        <is>
          <t>Treatment intervals</t>
        </is>
      </c>
      <c r="B7" s="17" t="inlineStr">
        <is>
          <t>Update treatment types and recall intervals in Lists &amp; Settings. The Patient Recall sheet uses the treatment list as its VLOOKUP source.</t>
        </is>
      </c>
    </row>
    <row r="8" ht="46" customHeight="1">
      <c r="A8" s="26" t="inlineStr">
        <is>
          <t>VAT settings</t>
        </is>
      </c>
      <c r="B8" s="26" t="inlineStr">
        <is>
          <t>VAT rates and illustrative fee calculations are editable in Lists &amp; Settings. Review the actual VAT treatment of each service and maintain suitable Revenue records.</t>
        </is>
      </c>
    </row>
    <row r="9" ht="46" customHeight="1">
      <c r="A9" s="17" t="inlineStr">
        <is>
          <t>Patient communications</t>
        </is>
      </c>
      <c r="B9" s="17" t="inlineStr">
        <is>
          <t>Only contact patients where consent is recorded and use their preferred contact method. Record contact attempts and keep communications appropriate and proportionate.</t>
        </is>
      </c>
    </row>
    <row r="10" ht="46" customHeight="1">
      <c r="A10" s="26" t="inlineStr">
        <is>
          <t>GDPR and data minimisation</t>
        </is>
      </c>
      <c r="B10" s="26" t="inlineStr">
        <is>
          <t>Restrict workbook access, use Patient IDs, minimise notes, avoid PPS numbers and retain only information necessary for recall administration.</t>
        </is>
      </c>
    </row>
    <row r="11" ht="46" customHeight="1">
      <c r="A11" s="17" t="inlineStr">
        <is>
          <t>Practice review</t>
        </is>
      </c>
      <c r="B11" s="17" t="inlineStr">
        <is>
          <t>Use Dashboard to review overdue recalls, upcoming activity, booking conversion and indicative expected gross fees. Check data accuracy regularly.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2026-09-11T11:25:23Z</dcterms:created>
  <dcterms:modified xmlns:dcterms="http://purl.org/dc/terms/" xmlns:xsi="http://www.w3.org/2001/XMLSchema-instance" xsi:type="dcterms:W3CDTF">2026-09-11T11:25:23Z</dcterms:modified>
</cp:coreProperties>
</file>