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btors Ledger" sheetId="1" state="visible" r:id="rId1"/>
    <sheet xmlns:r="http://schemas.openxmlformats.org/officeDocument/2006/relationships" name="Dashboard" sheetId="2" state="visible" r:id="rId2"/>
    <sheet xmlns:r="http://schemas.openxmlformats.org/officeDocument/2006/relationships" name="Instructions" sheetId="3" state="visible" r:id="rId3"/>
  </sheets>
  <definedNames>
    <definedName name="_xlnm._FilterDatabase" localSheetId="0" hidden="1">'Debtors Ledger'!$A$1:$S$101</definedName>
  </definedNames>
  <calcPr calcId="124519" fullCalcOnLoad="1"/>
</workbook>
</file>

<file path=xl/styles.xml><?xml version="1.0" encoding="utf-8"?>
<styleSheet xmlns="http://schemas.openxmlformats.org/spreadsheetml/2006/main">
  <numFmts count="3">
    <numFmt numFmtId="164" formatCode="dd/mm/yyyy"/>
    <numFmt numFmtId="165" formatCode="&quot;€&quot;#,##0.00"/>
    <numFmt numFmtId="166" formatCode="0.0#%"/>
  </numFmts>
  <fonts count="7">
    <font>
      <name val="Calibri"/>
      <family val="2"/>
      <color theme="1"/>
      <sz val="11"/>
      <scheme val="minor"/>
    </font>
    <font>
      <name val="Aptos"/>
      <b val="1"/>
      <color rgb="00FFFFFF"/>
      <sz val="11"/>
    </font>
    <font>
      <name val="Aptos"/>
      <color rgb="001F2937"/>
      <sz val="10"/>
    </font>
    <font>
      <name val="Aptos"/>
      <b val="1"/>
      <color rgb="00FFFFFF"/>
      <sz val="10"/>
    </font>
    <font>
      <name val="Aptos Display"/>
      <b val="1"/>
      <color rgb="00FFFFFF"/>
      <sz val="16"/>
    </font>
    <font>
      <name val="Aptos"/>
      <b val="1"/>
      <color rgb="001F2937"/>
      <sz val="10"/>
    </font>
    <font>
      <name val="Aptos"/>
      <b val="1"/>
      <color rgb="00C8102E"/>
      <sz val="10"/>
    </font>
  </fonts>
  <fills count="13">
    <fill>
      <patternFill/>
    </fill>
    <fill>
      <patternFill patternType="gray125"/>
    </fill>
    <fill>
      <patternFill patternType="solid">
        <fgColor rgb="000F766E"/>
      </patternFill>
    </fill>
    <fill>
      <patternFill patternType="solid">
        <fgColor rgb="00FFFBEB"/>
      </patternFill>
    </fill>
    <fill>
      <patternFill patternType="solid">
        <fgColor rgb="00FFFFFF"/>
      </patternFill>
    </fill>
    <fill>
      <patternFill patternType="solid">
        <fgColor rgb="0014B8A6"/>
      </patternFill>
    </fill>
    <fill>
      <patternFill patternType="solid">
        <fgColor rgb="00F0FDFA"/>
      </patternFill>
    </fill>
    <fill>
      <patternFill patternType="solid">
        <fgColor rgb="0022C55E"/>
      </patternFill>
    </fill>
    <fill>
      <patternFill patternType="solid">
        <fgColor rgb="00DC2626"/>
      </patternFill>
    </fill>
    <fill>
      <patternFill patternType="solid">
        <fgColor rgb="00F59E0B"/>
      </patternFill>
    </fill>
    <fill>
      <patternFill patternType="solid">
        <fgColor rgb="001E293B"/>
      </patternFill>
    </fill>
    <fill>
      <patternFill patternType="solid">
        <fgColor rgb="00C8102E"/>
      </patternFill>
    </fill>
    <fill>
      <patternFill patternType="solid">
        <fgColor rgb="00F8FAFC"/>
      </patternFill>
    </fill>
  </fills>
  <borders count="5">
    <border>
      <left/>
      <right/>
      <top/>
      <bottom/>
      <diagonal/>
    </border>
    <border>
      <left style="thin">
        <color rgb="00D1D5DB"/>
      </left>
      <right style="thin">
        <color rgb="00D1D5DB"/>
      </right>
      <top style="thin">
        <color rgb="00D1D5DB"/>
      </top>
      <bottom style="thin">
        <color rgb="00D1D5DB"/>
      </bottom>
    </border>
    <border>
      <left/>
      <right/>
      <top style="thin">
        <color rgb="00D1D5DB"/>
      </top>
      <bottom/>
      <diagonal/>
    </border>
    <border>
      <left/>
      <right style="thin">
        <color rgb="00D1D5DB"/>
      </right>
      <top style="thin">
        <color rgb="00D1D5DB"/>
      </top>
      <bottom/>
      <diagonal/>
    </border>
    <border>
      <left/>
      <right style="thin">
        <color rgb="00D1D5DB"/>
      </right>
      <top style="thin">
        <color rgb="00D1D5DB"/>
      </top>
      <bottom style="thin">
        <color rgb="00D1D5DB"/>
      </bottom>
      <diagonal/>
    </border>
  </borders>
  <cellStyleXfs count="1">
    <xf numFmtId="0" fontId="0" fillId="0" borderId="0"/>
  </cellStyleXfs>
  <cellXfs count="42">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wrapText="1"/>
    </xf>
    <xf numFmtId="0" fontId="2" fillId="4" borderId="1" applyAlignment="1" pivotButton="0" quotePrefix="0" xfId="0">
      <alignment horizontal="left" vertical="center" wrapText="1"/>
    </xf>
    <xf numFmtId="0" fontId="2" fillId="3" borderId="1" applyAlignment="1" pivotButton="0" quotePrefix="0" xfId="0">
      <alignment horizontal="left" vertical="center" wrapText="1"/>
    </xf>
    <xf numFmtId="164" fontId="2" fillId="3" borderId="1" applyAlignment="1" pivotButton="0" quotePrefix="0" xfId="0">
      <alignment horizontal="center" vertical="center" wrapText="1"/>
    </xf>
    <xf numFmtId="165" fontId="2" fillId="3" borderId="1" applyAlignment="1" pivotButton="0" quotePrefix="0" xfId="0">
      <alignment horizontal="right" vertical="center"/>
    </xf>
    <xf numFmtId="166" fontId="2" fillId="3" borderId="1" applyAlignment="1" pivotButton="0" quotePrefix="0" xfId="0">
      <alignment horizontal="center" vertical="center" wrapText="1"/>
    </xf>
    <xf numFmtId="165" fontId="2" fillId="4" borderId="1" applyAlignment="1" pivotButton="0" quotePrefix="0" xfId="0">
      <alignment horizontal="right" vertical="center"/>
    </xf>
    <xf numFmtId="0" fontId="2" fillId="4" borderId="1" applyAlignment="1" pivotButton="0" quotePrefix="0" xfId="0">
      <alignment horizontal="center" vertical="center" wrapText="1"/>
    </xf>
    <xf numFmtId="0" fontId="3" fillId="5" borderId="1" applyAlignment="1" pivotButton="0" quotePrefix="0" xfId="0">
      <alignment horizontal="left" vertical="center" wrapText="1"/>
    </xf>
    <xf numFmtId="165" fontId="3" fillId="5" borderId="1" applyAlignment="1" pivotButton="0" quotePrefix="0" xfId="0">
      <alignment horizontal="right" vertical="center"/>
    </xf>
    <xf numFmtId="0" fontId="3" fillId="5" borderId="1" applyAlignment="1" pivotButton="0" quotePrefix="0" xfId="0">
      <alignment horizontal="right" vertical="center"/>
    </xf>
    <xf numFmtId="0" fontId="4" fillId="2" borderId="1" applyAlignment="1" pivotButton="0" quotePrefix="0" xfId="0">
      <alignment horizontal="left" vertical="center"/>
    </xf>
    <xf numFmtId="0" fontId="0" fillId="2" borderId="1" pivotButton="0" quotePrefix="0" xfId="0"/>
    <xf numFmtId="0" fontId="5" fillId="0" borderId="0" applyAlignment="1" pivotButton="0" quotePrefix="0" xfId="0">
      <alignment horizontal="left" vertical="center" wrapText="1"/>
    </xf>
    <xf numFmtId="164" fontId="5" fillId="0" borderId="0" applyAlignment="1" pivotButton="0" quotePrefix="0" xfId="0">
      <alignment horizontal="center" vertical="center" wrapText="1"/>
    </xf>
    <xf numFmtId="0" fontId="3" fillId="5" borderId="1" applyAlignment="1" pivotButton="0" quotePrefix="0" xfId="0">
      <alignment horizontal="center" vertical="center" wrapText="1"/>
    </xf>
    <xf numFmtId="0" fontId="2" fillId="6" borderId="1" applyAlignment="1" pivotButton="0" quotePrefix="0" xfId="0">
      <alignment horizontal="left" vertical="center" wrapText="1"/>
    </xf>
    <xf numFmtId="165" fontId="2" fillId="6" borderId="1" applyAlignment="1" pivotButton="0" quotePrefix="0" xfId="0">
      <alignment horizontal="right" vertical="center"/>
    </xf>
    <xf numFmtId="165" fontId="5" fillId="9" borderId="1" applyAlignment="1" pivotButton="0" quotePrefix="0" xfId="0">
      <alignment horizontal="right" vertical="center"/>
    </xf>
    <xf numFmtId="165" fontId="3" fillId="7" borderId="1" applyAlignment="1" pivotButton="0" quotePrefix="0" xfId="0">
      <alignment horizontal="right" vertical="center"/>
    </xf>
    <xf numFmtId="1" fontId="2" fillId="4" borderId="1" applyAlignment="1" pivotButton="0" quotePrefix="0" xfId="0">
      <alignment horizontal="right" vertical="center"/>
    </xf>
    <xf numFmtId="166" fontId="2" fillId="6" borderId="1" applyAlignment="1" pivotButton="0" quotePrefix="0" xfId="0">
      <alignment horizontal="right" vertical="center"/>
    </xf>
    <xf numFmtId="165" fontId="3" fillId="8" borderId="1" applyAlignment="1" pivotButton="0" quotePrefix="0" xfId="0">
      <alignment horizontal="right" vertical="center"/>
    </xf>
    <xf numFmtId="0" fontId="4" fillId="10" borderId="1" applyAlignment="1" pivotButton="0" quotePrefix="0" xfId="0">
      <alignment horizontal="left" vertical="center"/>
    </xf>
    <xf numFmtId="0" fontId="3" fillId="11" borderId="1" applyAlignment="1" pivotButton="0" quotePrefix="0" xfId="0">
      <alignment horizontal="center" vertical="center" wrapText="1"/>
    </xf>
    <xf numFmtId="0" fontId="6" fillId="12" borderId="1" applyAlignment="1" pivotButton="0" quotePrefix="0" xfId="0">
      <alignment horizontal="left" vertical="center" wrapText="1"/>
    </xf>
    <xf numFmtId="0" fontId="2" fillId="12" borderId="1" applyAlignment="1" pivotButton="0" quotePrefix="0" xfId="0">
      <alignment horizontal="left" vertical="center" wrapText="1"/>
    </xf>
    <xf numFmtId="0" fontId="6" fillId="4" borderId="1" applyAlignment="1" pivotButton="0" quotePrefix="0" xfId="0">
      <alignment horizontal="left" vertical="center" wrapText="1"/>
    </xf>
    <xf numFmtId="164" fontId="2" fillId="3" borderId="1" applyAlignment="1" pivotButton="0" quotePrefix="0" xfId="0">
      <alignment horizontal="center" vertical="center" wrapText="1"/>
    </xf>
    <xf numFmtId="165" fontId="2" fillId="3" borderId="1" applyAlignment="1" pivotButton="0" quotePrefix="0" xfId="0">
      <alignment horizontal="right" vertical="center"/>
    </xf>
    <xf numFmtId="166" fontId="2" fillId="3" borderId="1" applyAlignment="1" pivotButton="0" quotePrefix="0" xfId="0">
      <alignment horizontal="center" vertical="center" wrapText="1"/>
    </xf>
    <xf numFmtId="165" fontId="2" fillId="4" borderId="1" applyAlignment="1" pivotButton="0" quotePrefix="0" xfId="0">
      <alignment horizontal="right" vertical="center"/>
    </xf>
    <xf numFmtId="165" fontId="3" fillId="5" borderId="1" applyAlignment="1" pivotButton="0" quotePrefix="0" xfId="0">
      <alignment horizontal="right" vertical="center"/>
    </xf>
    <xf numFmtId="164" fontId="5" fillId="0" borderId="0" applyAlignment="1" pivotButton="0" quotePrefix="0" xfId="0">
      <alignment horizontal="center" vertical="center" wrapText="1"/>
    </xf>
    <xf numFmtId="165" fontId="2" fillId="6" borderId="1" applyAlignment="1" pivotButton="0" quotePrefix="0" xfId="0">
      <alignment horizontal="right" vertical="center"/>
    </xf>
    <xf numFmtId="165" fontId="5" fillId="9" borderId="1" applyAlignment="1" pivotButton="0" quotePrefix="0" xfId="0">
      <alignment horizontal="right" vertical="center"/>
    </xf>
    <xf numFmtId="165" fontId="3" fillId="7" borderId="1" applyAlignment="1" pivotButton="0" quotePrefix="0" xfId="0">
      <alignment horizontal="right" vertical="center"/>
    </xf>
    <xf numFmtId="166" fontId="2" fillId="6" borderId="1" applyAlignment="1" pivotButton="0" quotePrefix="0" xfId="0">
      <alignment horizontal="right" vertical="center"/>
    </xf>
    <xf numFmtId="165" fontId="3" fillId="8" borderId="1" applyAlignment="1" pivotButton="0" quotePrefix="0" xfId="0">
      <alignment horizontal="right" vertical="center"/>
    </xf>
    <xf numFmtId="0" fontId="0" fillId="0" borderId="4" pivotButton="0" quotePrefix="0" xfId="0"/>
  </cellXfs>
  <cellStyles count="1">
    <cellStyle name="Normal" xfId="0" builtinId="0" hidden="0"/>
  </cellStyles>
  <dxfs count="3">
    <dxf>
      <font>
        <name val="Aptos"/>
        <b val="1"/>
        <color rgb="00FFFFFF"/>
        <sz val="10"/>
      </font>
      <fill>
        <patternFill patternType="solid">
          <fgColor rgb="00DC2626"/>
        </patternFill>
      </fill>
    </dxf>
    <dxf>
      <font>
        <name val="Aptos"/>
        <b val="1"/>
        <color rgb="00FFFFFF"/>
        <sz val="10"/>
      </font>
      <fill>
        <patternFill patternType="solid">
          <fgColor rgb="0022C55E"/>
        </patternFill>
      </fill>
    </dxf>
    <dxf>
      <font>
        <name val="Aptos"/>
        <b val="1"/>
        <color rgb="001F2937"/>
        <sz val="10"/>
      </font>
      <fill>
        <patternFill patternType="solid">
          <fgColor rgb="00F59E0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Outstanding Balance by Ageing Band</a:t>
            </a:r>
          </a:p>
        </rich>
      </tx>
    </title>
    <plotArea>
      <barChart>
        <barDir val="col"/>
        <grouping val="clustered"/>
        <ser>
          <idx val="0"/>
          <order val="0"/>
          <tx>
            <strRef>
              <f>'Dashboard'!B16</f>
            </strRef>
          </tx>
          <spPr>
            <a:solidFill xmlns:a="http://schemas.openxmlformats.org/drawingml/2006/main">
              <a:srgbClr val="0F766E"/>
            </a:solidFill>
            <a:ln xmlns:a="http://schemas.openxmlformats.org/drawingml/2006/main">
              <a:prstDash val="solid"/>
            </a:ln>
          </spPr>
          <cat>
            <numRef>
              <f>'Dashboard'!$A$17:$A$22</f>
            </numRef>
          </cat>
          <val>
            <numRef>
              <f>'Dashboard'!$B$17:$B$22</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Ageing Band</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Balance Due (€)</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Balance Due by Customer</a:t>
            </a:r>
          </a:p>
        </rich>
      </tx>
    </title>
    <plotArea>
      <barChart>
        <barDir val="bar"/>
        <grouping val="clustered"/>
        <ser>
          <idx val="0"/>
          <order val="0"/>
          <tx>
            <strRef>
              <f>'Dashboard'!N5</f>
            </strRef>
          </tx>
          <spPr>
            <a:solidFill xmlns:a="http://schemas.openxmlformats.org/drawingml/2006/main">
              <a:srgbClr val="14B8A6"/>
            </a:solidFill>
            <a:ln xmlns:a="http://schemas.openxmlformats.org/drawingml/2006/main">
              <a:prstDash val="solid"/>
            </a:ln>
          </spPr>
          <cat>
            <numRef>
              <f>'Dashboard'!$M$6:$M$14</f>
            </numRef>
          </cat>
          <val>
            <numRef>
              <f>'Dashboard'!$N$6:$N$14</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Balance Due (€)</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Customer</a:t>
                </a:r>
              </a:p>
            </rich>
          </tx>
        </title>
        <majorTickMark val="none"/>
        <minorTickMark val="none"/>
        <crossAx val="10"/>
      </valAx>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Proportion of Balance by Ageing Band</a:t>
            </a:r>
          </a:p>
        </rich>
      </tx>
    </title>
    <plotArea>
      <pieChart>
        <varyColors val="1"/>
        <ser>
          <idx val="0"/>
          <order val="0"/>
          <tx>
            <strRef>
              <f>'Dashboard'!B16</f>
            </strRef>
          </tx>
          <spPr>
            <a:solidFill xmlns:a="http://schemas.openxmlformats.org/drawingml/2006/main">
              <a:srgbClr val="0F766E"/>
            </a:solidFill>
            <a:ln xmlns:a="http://schemas.openxmlformats.org/drawingml/2006/main">
              <a:prstDash val="solid"/>
            </a:ln>
          </spPr>
          <cat>
            <numRef>
              <f>'Dashboard'!$A$17:$A$22</f>
            </numRef>
          </cat>
          <val>
            <numRef>
              <f>'Dashboard'!$B$17:$B$22</f>
            </numRef>
          </val>
        </ser>
        <dLbls>
          <showPercent val="1"/>
        </dLbls>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0</col>
      <colOff>0</colOff>
      <row>24</row>
      <rowOff>0</rowOff>
    </from>
    <ext cx="57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24</row>
      <rowOff>0</rowOff>
    </from>
    <ext cx="576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0</col>
      <colOff>0</colOff>
      <row>41</row>
      <rowOff>0</rowOff>
    </from>
    <ext cx="5760000" cy="288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S102"/>
  <sheetViews>
    <sheetView showGridLines="0" workbookViewId="0">
      <pane ySplit="1" topLeftCell="A2" activePane="bottomLeft" state="frozen"/>
      <selection pane="bottomLeft" activeCell="A1" sqref="A1"/>
    </sheetView>
  </sheetViews>
  <sheetFormatPr baseColWidth="8" defaultRowHeight="15"/>
  <cols>
    <col width="16" customWidth="1" min="1" max="1"/>
    <col width="14" customWidth="1" min="2" max="2"/>
    <col width="22" customWidth="1" min="3" max="3"/>
    <col width="18" customWidth="1" min="4" max="4"/>
    <col width="29" customWidth="1" min="5" max="5"/>
    <col width="14" customWidth="1" min="6" max="6"/>
    <col width="14" customWidth="1" min="7" max="7"/>
    <col width="15" customWidth="1" min="8" max="8"/>
    <col width="11" customWidth="1" min="9" max="9"/>
    <col width="14" customWidth="1" min="10" max="10"/>
    <col width="15" customWidth="1" min="11" max="11"/>
    <col width="15" customWidth="1" min="12" max="12"/>
    <col width="15" customWidth="1" min="13" max="13"/>
    <col width="14" customWidth="1" min="14" max="14"/>
    <col width="15" customWidth="1" min="15" max="15"/>
    <col width="17" customWidth="1" min="16" max="16"/>
    <col width="17" customWidth="1" min="17" max="17"/>
    <col width="17" customWidth="1" min="18" max="18"/>
    <col width="29" customWidth="1" min="19" max="19"/>
  </cols>
  <sheetData>
    <row r="1" ht="32" customHeight="1">
      <c r="A1" s="1" t="inlineStr">
        <is>
          <t>Invoice No.</t>
        </is>
      </c>
      <c r="B1" s="1" t="inlineStr">
        <is>
          <t>Customer Code</t>
        </is>
      </c>
      <c r="C1" s="1" t="inlineStr">
        <is>
          <t>Customer Name</t>
        </is>
      </c>
      <c r="D1" s="1" t="inlineStr">
        <is>
          <t>Customer Location</t>
        </is>
      </c>
      <c r="E1" s="1" t="inlineStr">
        <is>
          <t>Contact Email</t>
        </is>
      </c>
      <c r="F1" s="1" t="inlineStr">
        <is>
          <t>Invoice Date</t>
        </is>
      </c>
      <c r="G1" s="1" t="inlineStr">
        <is>
          <t>Due Date</t>
        </is>
      </c>
      <c r="H1" s="1" t="inlineStr">
        <is>
          <t>Invoice Net</t>
        </is>
      </c>
      <c r="I1" s="1" t="inlineStr">
        <is>
          <t>VAT Rate</t>
        </is>
      </c>
      <c r="J1" s="1" t="inlineStr">
        <is>
          <t>VAT Amount</t>
        </is>
      </c>
      <c r="K1" s="1" t="inlineStr">
        <is>
          <t>Invoice Gross</t>
        </is>
      </c>
      <c r="L1" s="1" t="inlineStr">
        <is>
          <t>Amount Paid</t>
        </is>
      </c>
      <c r="M1" s="1" t="inlineStr">
        <is>
          <t>Balance Due</t>
        </is>
      </c>
      <c r="N1" s="1" t="inlineStr">
        <is>
          <t>Days Overdue</t>
        </is>
      </c>
      <c r="O1" s="1" t="inlineStr">
        <is>
          <t>Ageing Band</t>
        </is>
      </c>
      <c r="P1" s="1" t="inlineStr">
        <is>
          <t>Collection Status</t>
        </is>
      </c>
      <c r="Q1" s="1" t="inlineStr">
        <is>
          <t>Last Contact Date</t>
        </is>
      </c>
      <c r="R1" s="1" t="inlineStr">
        <is>
          <t>Next Action Date</t>
        </is>
      </c>
      <c r="S1" s="1" t="inlineStr">
        <is>
          <t>Notes</t>
        </is>
      </c>
    </row>
    <row r="2">
      <c r="A2" s="2" t="inlineStr">
        <is>
          <t>INV-2026-001</t>
        </is>
      </c>
      <c r="B2" s="2" t="inlineStr">
        <is>
          <t>CUST001</t>
        </is>
      </c>
      <c r="C2" s="3">
        <f>IF(B2="","",IFERROR(VLOOKUP(B2,'Dashboard'!$J$5:$K$14,2,FALSE),""))</f>
        <v/>
      </c>
      <c r="D2" s="4" t="inlineStr">
        <is>
          <t>Dublin</t>
        </is>
      </c>
      <c r="E2" s="4" t="inlineStr">
        <is>
          <t>aoife.byrne@example.ie</t>
        </is>
      </c>
      <c r="F2" s="30" t="n">
        <v>46051</v>
      </c>
      <c r="G2" s="30" t="n">
        <v>46071</v>
      </c>
      <c r="H2" s="31" t="n">
        <v>18500</v>
      </c>
      <c r="I2" s="32" t="n">
        <v>0.23</v>
      </c>
      <c r="J2" s="33">
        <f>IF(OR(H2="",I2=""),"",H2*I2)</f>
        <v/>
      </c>
      <c r="K2" s="33">
        <f>IF(OR(H2="",J2=""),"",H2+J2)</f>
        <v/>
      </c>
      <c r="L2" s="31" t="n">
        <v>0</v>
      </c>
      <c r="M2" s="33">
        <f>IF(K2="","",K2-L2)</f>
        <v/>
      </c>
      <c r="N2" s="9">
        <f>IF(OR(M2="",G2=""),"",IF(M2&lt;=0,0,MAX(0,TODAY()-G2)))</f>
        <v/>
      </c>
      <c r="O2" s="9">
        <f>IF(OR(M2="",N2=""),"",IF(M2&lt;=0,"Paid",IF(N2=0,"Current",IF(N2&lt;=30,"1-30 days",IF(N2&lt;=60,"31-60 days",IF(N2&lt;=90,"61-90 days","90+ days"))))))</f>
        <v/>
      </c>
      <c r="P2" s="9">
        <f>IF(OR(M2="",N2=""),"",IF(M2&lt;=0,"Paid",IF(N2&gt;90,"Escalate",IF(N2&gt;30,"Follow up","Monitor"))))</f>
        <v/>
      </c>
      <c r="Q2" s="30" t="n">
        <v>46274</v>
      </c>
      <c r="R2" s="30" t="n">
        <v>46277</v>
      </c>
      <c r="S2" s="4" t="inlineStr">
        <is>
          <t>Escalate to credit control</t>
        </is>
      </c>
    </row>
    <row r="3">
      <c r="A3" s="2" t="inlineStr">
        <is>
          <t>INV-2026-002</t>
        </is>
      </c>
      <c r="B3" s="2" t="inlineStr">
        <is>
          <t>CUST002</t>
        </is>
      </c>
      <c r="C3" s="3">
        <f>IF(B3="","",IFERROR(VLOOKUP(B3,'Dashboard'!$J$5:$K$14,2,FALSE),""))</f>
        <v/>
      </c>
      <c r="D3" s="4" t="inlineStr">
        <is>
          <t>Cork</t>
        </is>
      </c>
      <c r="E3" s="4" t="inlineStr">
        <is>
          <t>sean.murphy@example.ie</t>
        </is>
      </c>
      <c r="F3" s="30" t="n">
        <v>46096</v>
      </c>
      <c r="G3" s="30" t="n">
        <v>46126</v>
      </c>
      <c r="H3" s="31" t="n">
        <v>12400</v>
      </c>
      <c r="I3" s="32" t="n">
        <v>0.23</v>
      </c>
      <c r="J3" s="33">
        <f>IF(OR(H3="",I3=""),"",H3*I3)</f>
        <v/>
      </c>
      <c r="K3" s="33">
        <f>IF(OR(H3="",J3=""),"",H3+J3)</f>
        <v/>
      </c>
      <c r="L3" s="31" t="n">
        <v>4000</v>
      </c>
      <c r="M3" s="33">
        <f>IF(K3="","",K3-L3)</f>
        <v/>
      </c>
      <c r="N3" s="9">
        <f>IF(OR(M3="",G3=""),"",IF(M3&lt;=0,0,MAX(0,TODAY()-G3)))</f>
        <v/>
      </c>
      <c r="O3" s="9">
        <f>IF(OR(M3="",N3=""),"",IF(M3&lt;=0,"Paid",IF(N3=0,"Current",IF(N3&lt;=30,"1-30 days",IF(N3&lt;=60,"31-60 days",IF(N3&lt;=90,"61-90 days","90+ days"))))))</f>
        <v/>
      </c>
      <c r="P3" s="9">
        <f>IF(OR(M3="",N3=""),"",IF(M3&lt;=0,"Paid",IF(N3&gt;90,"Escalate",IF(N3&gt;30,"Follow up","Monitor"))))</f>
        <v/>
      </c>
      <c r="Q3" s="30" t="n">
        <v>46271</v>
      </c>
      <c r="R3" s="30" t="n">
        <v>46278</v>
      </c>
      <c r="S3" s="4" t="inlineStr">
        <is>
          <t>Payment promised</t>
        </is>
      </c>
    </row>
    <row r="4">
      <c r="A4" s="2" t="inlineStr">
        <is>
          <t>INV-2026-003</t>
        </is>
      </c>
      <c r="B4" s="2" t="inlineStr">
        <is>
          <t>CUST003</t>
        </is>
      </c>
      <c r="C4" s="3">
        <f>IF(B4="","",IFERROR(VLOOKUP(B4,'Dashboard'!$J$5:$K$14,2,FALSE),""))</f>
        <v/>
      </c>
      <c r="D4" s="4" t="inlineStr">
        <is>
          <t>Galway</t>
        </is>
      </c>
      <c r="E4" s="4" t="inlineStr">
        <is>
          <t>niamh.oconnor@example.ie</t>
        </is>
      </c>
      <c r="F4" s="30" t="n">
        <v>46131</v>
      </c>
      <c r="G4" s="30" t="n">
        <v>46161</v>
      </c>
      <c r="H4" s="31" t="n">
        <v>9600</v>
      </c>
      <c r="I4" s="32" t="n">
        <v>0.135</v>
      </c>
      <c r="J4" s="33">
        <f>IF(OR(H4="",I4=""),"",H4*I4)</f>
        <v/>
      </c>
      <c r="K4" s="33">
        <f>IF(OR(H4="",J4=""),"",H4+J4)</f>
        <v/>
      </c>
      <c r="L4" s="31" t="n">
        <v>2000</v>
      </c>
      <c r="M4" s="33">
        <f>IF(K4="","",K4-L4)</f>
        <v/>
      </c>
      <c r="N4" s="9">
        <f>IF(OR(M4="",G4=""),"",IF(M4&lt;=0,0,MAX(0,TODAY()-G4)))</f>
        <v/>
      </c>
      <c r="O4" s="9">
        <f>IF(OR(M4="",N4=""),"",IF(M4&lt;=0,"Paid",IF(N4=0,"Current",IF(N4&lt;=30,"1-30 days",IF(N4&lt;=60,"31-60 days",IF(N4&lt;=90,"61-90 days","90+ days"))))))</f>
        <v/>
      </c>
      <c r="P4" s="9">
        <f>IF(OR(M4="",N4=""),"",IF(M4&lt;=0,"Paid",IF(N4&gt;90,"Escalate",IF(N4&gt;30,"Follow up","Monitor"))))</f>
        <v/>
      </c>
      <c r="Q4" s="30" t="n">
        <v>46269</v>
      </c>
      <c r="R4" s="30" t="n">
        <v>46277</v>
      </c>
      <c r="S4" s="4" t="inlineStr">
        <is>
          <t>Dispute under review</t>
        </is>
      </c>
    </row>
    <row r="5">
      <c r="A5" s="2" t="inlineStr">
        <is>
          <t>INV-2026-004</t>
        </is>
      </c>
      <c r="B5" s="2" t="inlineStr">
        <is>
          <t>CUST004</t>
        </is>
      </c>
      <c r="C5" s="3">
        <f>IF(B5="","",IFERROR(VLOOKUP(B5,'Dashboard'!$J$5:$K$14,2,FALSE),""))</f>
        <v/>
      </c>
      <c r="D5" s="4" t="inlineStr">
        <is>
          <t>Limerick</t>
        </is>
      </c>
      <c r="E5" s="4" t="inlineStr">
        <is>
          <t>cian.walsh@example.ie</t>
        </is>
      </c>
      <c r="F5" s="30" t="n">
        <v>46171</v>
      </c>
      <c r="G5" s="30" t="n">
        <v>46201</v>
      </c>
      <c r="H5" s="31" t="n">
        <v>7250</v>
      </c>
      <c r="I5" s="32" t="n">
        <v>0.23</v>
      </c>
      <c r="J5" s="33">
        <f>IF(OR(H5="",I5=""),"",H5*I5)</f>
        <v/>
      </c>
      <c r="K5" s="33">
        <f>IF(OR(H5="",J5=""),"",H5+J5)</f>
        <v/>
      </c>
      <c r="L5" s="31" t="n">
        <v>3000</v>
      </c>
      <c r="M5" s="33">
        <f>IF(K5="","",K5-L5)</f>
        <v/>
      </c>
      <c r="N5" s="9">
        <f>IF(OR(M5="",G5=""),"",IF(M5&lt;=0,0,MAX(0,TODAY()-G5)))</f>
        <v/>
      </c>
      <c r="O5" s="9">
        <f>IF(OR(M5="",N5=""),"",IF(M5&lt;=0,"Paid",IF(N5=0,"Current",IF(N5&lt;=30,"1-30 days",IF(N5&lt;=60,"31-60 days",IF(N5&lt;=90,"61-90 days","90+ days"))))))</f>
        <v/>
      </c>
      <c r="P5" s="9">
        <f>IF(OR(M5="",N5=""),"",IF(M5&lt;=0,"Paid",IF(N5&gt;90,"Escalate",IF(N5&gt;30,"Follow up","Monitor"))))</f>
        <v/>
      </c>
      <c r="Q5" s="30" t="n">
        <v>46273</v>
      </c>
      <c r="R5" s="30" t="n">
        <v>46279</v>
      </c>
      <c r="S5" s="4" t="inlineStr">
        <is>
          <t>Statement issued</t>
        </is>
      </c>
    </row>
    <row r="6">
      <c r="A6" s="2" t="inlineStr">
        <is>
          <t>INV-2026-005</t>
        </is>
      </c>
      <c r="B6" s="2" t="inlineStr">
        <is>
          <t>CUST005</t>
        </is>
      </c>
      <c r="C6" s="3">
        <f>IF(B6="","",IFERROR(VLOOKUP(B6,'Dashboard'!$J$5:$K$14,2,FALSE),""))</f>
        <v/>
      </c>
      <c r="D6" s="4" t="inlineStr">
        <is>
          <t>Waterford</t>
        </is>
      </c>
      <c r="E6" s="4" t="inlineStr">
        <is>
          <t>saoirse.kelly@example.ie</t>
        </is>
      </c>
      <c r="F6" s="30" t="n">
        <v>46201</v>
      </c>
      <c r="G6" s="30" t="n">
        <v>46231</v>
      </c>
      <c r="H6" s="31" t="n">
        <v>5600</v>
      </c>
      <c r="I6" s="32" t="n">
        <v>0.23</v>
      </c>
      <c r="J6" s="33">
        <f>IF(OR(H6="",I6=""),"",H6*I6)</f>
        <v/>
      </c>
      <c r="K6" s="33">
        <f>IF(OR(H6="",J6=""),"",H6+J6)</f>
        <v/>
      </c>
      <c r="L6" s="31" t="n">
        <v>1000</v>
      </c>
      <c r="M6" s="33">
        <f>IF(K6="","",K6-L6)</f>
        <v/>
      </c>
      <c r="N6" s="9">
        <f>IF(OR(M6="",G6=""),"",IF(M6&lt;=0,0,MAX(0,TODAY()-G6)))</f>
        <v/>
      </c>
      <c r="O6" s="9">
        <f>IF(OR(M6="",N6=""),"",IF(M6&lt;=0,"Paid",IF(N6=0,"Current",IF(N6&lt;=30,"1-30 days",IF(N6&lt;=60,"31-60 days",IF(N6&lt;=90,"61-90 days","90+ days"))))))</f>
        <v/>
      </c>
      <c r="P6" s="9">
        <f>IF(OR(M6="",N6=""),"",IF(M6&lt;=0,"Paid",IF(N6&gt;90,"Escalate",IF(N6&gt;30,"Follow up","Monitor"))))</f>
        <v/>
      </c>
      <c r="Q6" s="30" t="n">
        <v>46272</v>
      </c>
      <c r="R6" s="30" t="n">
        <v>46278</v>
      </c>
      <c r="S6" s="4" t="inlineStr">
        <is>
          <t>Reminder email sent</t>
        </is>
      </c>
    </row>
    <row r="7">
      <c r="A7" s="2" t="inlineStr">
        <is>
          <t>INV-2026-006</t>
        </is>
      </c>
      <c r="B7" s="2" t="inlineStr">
        <is>
          <t>CUST006</t>
        </is>
      </c>
      <c r="C7" s="3">
        <f>IF(B7="","",IFERROR(VLOOKUP(B7,'Dashboard'!$J$5:$K$14,2,FALSE),""))</f>
        <v/>
      </c>
      <c r="D7" s="4" t="inlineStr">
        <is>
          <t>Kilkenny</t>
        </is>
      </c>
      <c r="E7" s="4" t="inlineStr">
        <is>
          <t>conor.ryan@example.ie</t>
        </is>
      </c>
      <c r="F7" s="30" t="n">
        <v>46228</v>
      </c>
      <c r="G7" s="30" t="n">
        <v>46258</v>
      </c>
      <c r="H7" s="31" t="n">
        <v>3100</v>
      </c>
      <c r="I7" s="32" t="n">
        <v>0.23</v>
      </c>
      <c r="J7" s="33">
        <f>IF(OR(H7="",I7=""),"",H7*I7)</f>
        <v/>
      </c>
      <c r="K7" s="33">
        <f>IF(OR(H7="",J7=""),"",H7+J7)</f>
        <v/>
      </c>
      <c r="L7" s="31" t="n">
        <v>0</v>
      </c>
      <c r="M7" s="33">
        <f>IF(K7="","",K7-L7)</f>
        <v/>
      </c>
      <c r="N7" s="9">
        <f>IF(OR(M7="",G7=""),"",IF(M7&lt;=0,0,MAX(0,TODAY()-G7)))</f>
        <v/>
      </c>
      <c r="O7" s="9">
        <f>IF(OR(M7="",N7=""),"",IF(M7&lt;=0,"Paid",IF(N7=0,"Current",IF(N7&lt;=30,"1-30 days",IF(N7&lt;=60,"31-60 days",IF(N7&lt;=90,"61-90 days","90+ days"))))))</f>
        <v/>
      </c>
      <c r="P7" s="9">
        <f>IF(OR(M7="",N7=""),"",IF(M7&lt;=0,"Paid",IF(N7&gt;90,"Escalate",IF(N7&gt;30,"Follow up","Monitor"))))</f>
        <v/>
      </c>
      <c r="Q7" s="30" t="n">
        <v>46266</v>
      </c>
      <c r="R7" s="30" t="n">
        <v>46277</v>
      </c>
      <c r="S7" s="4" t="inlineStr">
        <is>
          <t>Statement issued</t>
        </is>
      </c>
    </row>
    <row r="8">
      <c r="A8" s="2" t="inlineStr">
        <is>
          <t>INV-2026-007</t>
        </is>
      </c>
      <c r="B8" s="2" t="inlineStr">
        <is>
          <t>CUST007</t>
        </is>
      </c>
      <c r="C8" s="3">
        <f>IF(B8="","",IFERROR(VLOOKUP(B8,'Dashboard'!$J$5:$K$14,2,FALSE),""))</f>
        <v/>
      </c>
      <c r="D8" s="4" t="inlineStr">
        <is>
          <t>Sligo</t>
        </is>
      </c>
      <c r="E8" s="4" t="inlineStr">
        <is>
          <t>ciara.doyle@example.ie</t>
        </is>
      </c>
      <c r="F8" s="30" t="n">
        <v>46244</v>
      </c>
      <c r="G8" s="30" t="n">
        <v>46274</v>
      </c>
      <c r="H8" s="31" t="n">
        <v>1800</v>
      </c>
      <c r="I8" s="32" t="n">
        <v>0.23</v>
      </c>
      <c r="J8" s="33">
        <f>IF(OR(H8="",I8=""),"",H8*I8)</f>
        <v/>
      </c>
      <c r="K8" s="33">
        <f>IF(OR(H8="",J8=""),"",H8+J8)</f>
        <v/>
      </c>
      <c r="L8" s="31" t="n">
        <v>500</v>
      </c>
      <c r="M8" s="33">
        <f>IF(K8="","",K8-L8)</f>
        <v/>
      </c>
      <c r="N8" s="9">
        <f>IF(OR(M8="",G8=""),"",IF(M8&lt;=0,0,MAX(0,TODAY()-G8)))</f>
        <v/>
      </c>
      <c r="O8" s="9">
        <f>IF(OR(M8="",N8=""),"",IF(M8&lt;=0,"Paid",IF(N8=0,"Current",IF(N8&lt;=30,"1-30 days",IF(N8&lt;=60,"31-60 days",IF(N8&lt;=90,"61-90 days","90+ days"))))))</f>
        <v/>
      </c>
      <c r="P8" s="9">
        <f>IF(OR(M8="",N8=""),"",IF(M8&lt;=0,"Paid",IF(N8&gt;90,"Escalate",IF(N8&gt;30,"Follow up","Monitor"))))</f>
        <v/>
      </c>
      <c r="Q8" s="30" t="n">
        <v>46275</v>
      </c>
      <c r="R8" s="30" t="n">
        <v>46277</v>
      </c>
      <c r="S8" s="4" t="inlineStr">
        <is>
          <t>Telephone follow-up required</t>
        </is>
      </c>
    </row>
    <row r="9">
      <c r="A9" s="2" t="inlineStr">
        <is>
          <t>INV-2026-008</t>
        </is>
      </c>
      <c r="B9" s="2" t="inlineStr">
        <is>
          <t>CUST008</t>
        </is>
      </c>
      <c r="C9" s="3">
        <f>IF(B9="","",IFERROR(VLOOKUP(B9,'Dashboard'!$J$5:$K$14,2,FALSE),""))</f>
        <v/>
      </c>
      <c r="D9" s="4" t="inlineStr">
        <is>
          <t>Drogheda</t>
        </is>
      </c>
      <c r="E9" s="4" t="inlineStr">
        <is>
          <t>oisin.mccarthy@example.ie</t>
        </is>
      </c>
      <c r="F9" s="30" t="n">
        <v>46256</v>
      </c>
      <c r="G9" s="30" t="n">
        <v>46286</v>
      </c>
      <c r="H9" s="31" t="n">
        <v>850</v>
      </c>
      <c r="I9" s="32" t="n">
        <v>0</v>
      </c>
      <c r="J9" s="33">
        <f>IF(OR(H9="",I9=""),"",H9*I9)</f>
        <v/>
      </c>
      <c r="K9" s="33">
        <f>IF(OR(H9="",J9=""),"",H9+J9)</f>
        <v/>
      </c>
      <c r="L9" s="31" t="n">
        <v>850</v>
      </c>
      <c r="M9" s="33">
        <f>IF(K9="","",K9-L9)</f>
        <v/>
      </c>
      <c r="N9" s="9">
        <f>IF(OR(M9="",G9=""),"",IF(M9&lt;=0,0,MAX(0,TODAY()-G9)))</f>
        <v/>
      </c>
      <c r="O9" s="9">
        <f>IF(OR(M9="",N9=""),"",IF(M9&lt;=0,"Paid",IF(N9=0,"Current",IF(N9&lt;=30,"1-30 days",IF(N9&lt;=60,"31-60 days",IF(N9&lt;=90,"61-90 days","90+ days"))))))</f>
        <v/>
      </c>
      <c r="P9" s="9">
        <f>IF(OR(M9="",N9=""),"",IF(M9&lt;=0,"Paid",IF(N9&gt;90,"Escalate",IF(N9&gt;30,"Follow up","Monitor"))))</f>
        <v/>
      </c>
      <c r="Q9" s="30" t="n">
        <v>46269</v>
      </c>
      <c r="R9" s="30" t="n">
        <v>46290</v>
      </c>
      <c r="S9" s="4" t="inlineStr">
        <is>
          <t>Paid in full</t>
        </is>
      </c>
    </row>
    <row r="10">
      <c r="A10" s="2" t="inlineStr">
        <is>
          <t>INV-2026-009</t>
        </is>
      </c>
      <c r="B10" s="2" t="inlineStr">
        <is>
          <t>CUST009</t>
        </is>
      </c>
      <c r="C10" s="3">
        <f>IF(B10="","",IFERROR(VLOOKUP(B10,'Dashboard'!$J$5:$K$14,2,FALSE),""))</f>
        <v/>
      </c>
      <c r="D10" s="4" t="inlineStr">
        <is>
          <t>Dundalk</t>
        </is>
      </c>
      <c r="E10" s="4" t="inlineStr">
        <is>
          <t>roisin.nolan@example.ie</t>
        </is>
      </c>
      <c r="F10" s="30" t="n">
        <v>46264</v>
      </c>
      <c r="G10" s="30" t="n">
        <v>46294</v>
      </c>
      <c r="H10" s="31" t="n">
        <v>14200</v>
      </c>
      <c r="I10" s="32" t="n">
        <v>0.23</v>
      </c>
      <c r="J10" s="33">
        <f>IF(OR(H10="",I10=""),"",H10*I10)</f>
        <v/>
      </c>
      <c r="K10" s="33">
        <f>IF(OR(H10="",J10=""),"",H10+J10)</f>
        <v/>
      </c>
      <c r="L10" s="31" t="n">
        <v>0</v>
      </c>
      <c r="M10" s="33">
        <f>IF(K10="","",K10-L10)</f>
        <v/>
      </c>
      <c r="N10" s="9">
        <f>IF(OR(M10="",G10=""),"",IF(M10&lt;=0,0,MAX(0,TODAY()-G10)))</f>
        <v/>
      </c>
      <c r="O10" s="9">
        <f>IF(OR(M10="",N10=""),"",IF(M10&lt;=0,"Paid",IF(N10=0,"Current",IF(N10&lt;=30,"1-30 days",IF(N10&lt;=60,"31-60 days",IF(N10&lt;=90,"61-90 days","90+ days"))))))</f>
        <v/>
      </c>
      <c r="P10" s="9">
        <f>IF(OR(M10="",N10=""),"",IF(M10&lt;=0,"Paid",IF(N10&gt;90,"Escalate",IF(N10&gt;30,"Follow up","Monitor"))))</f>
        <v/>
      </c>
      <c r="Q10" s="30" t="n">
        <v>46274</v>
      </c>
      <c r="R10" s="30" t="n">
        <v>46283</v>
      </c>
      <c r="S10" s="4" t="inlineStr">
        <is>
          <t>New invoice - monitor</t>
        </is>
      </c>
    </row>
    <row r="11">
      <c r="A11" s="2" t="n"/>
      <c r="B11" s="2" t="n"/>
      <c r="C11" s="3">
        <f>IF(B11="","",IFERROR(VLOOKUP(B11,'Dashboard'!$J$5:$K$14,2,FALSE),""))</f>
        <v/>
      </c>
      <c r="D11" s="4" t="n"/>
      <c r="E11" s="4" t="n"/>
      <c r="F11" s="30" t="n"/>
      <c r="G11" s="30" t="n"/>
      <c r="H11" s="31" t="n"/>
      <c r="I11" s="32" t="n"/>
      <c r="J11" s="33">
        <f>IF(OR(H11="",I11=""),"",H11*I11)</f>
        <v/>
      </c>
      <c r="K11" s="33">
        <f>IF(OR(H11="",J11=""),"",H11+J11)</f>
        <v/>
      </c>
      <c r="L11" s="31" t="n"/>
      <c r="M11" s="33">
        <f>IF(K11="","",K11-L11)</f>
        <v/>
      </c>
      <c r="N11" s="9">
        <f>IF(OR(M11="",G11=""),"",IF(M11&lt;=0,0,MAX(0,TODAY()-G11)))</f>
        <v/>
      </c>
      <c r="O11" s="9">
        <f>IF(OR(M11="",N11=""),"",IF(M11&lt;=0,"Paid",IF(N11=0,"Current",IF(N11&lt;=30,"1-30 days",IF(N11&lt;=60,"31-60 days",IF(N11&lt;=90,"61-90 days","90+ days"))))))</f>
        <v/>
      </c>
      <c r="P11" s="9">
        <f>IF(OR(M11="",N11=""),"",IF(M11&lt;=0,"Paid",IF(N11&gt;90,"Escalate",IF(N11&gt;30,"Follow up","Monitor"))))</f>
        <v/>
      </c>
      <c r="Q11" s="30" t="n"/>
      <c r="R11" s="30" t="n"/>
      <c r="S11" s="4" t="n"/>
    </row>
    <row r="12">
      <c r="A12" s="2" t="n"/>
      <c r="B12" s="2" t="n"/>
      <c r="C12" s="3">
        <f>IF(B12="","",IFERROR(VLOOKUP(B12,'Dashboard'!$J$5:$K$14,2,FALSE),""))</f>
        <v/>
      </c>
      <c r="D12" s="4" t="n"/>
      <c r="E12" s="4" t="n"/>
      <c r="F12" s="30" t="n"/>
      <c r="G12" s="30" t="n"/>
      <c r="H12" s="31" t="n"/>
      <c r="I12" s="32" t="n"/>
      <c r="J12" s="33">
        <f>IF(OR(H12="",I12=""),"",H12*I12)</f>
        <v/>
      </c>
      <c r="K12" s="33">
        <f>IF(OR(H12="",J12=""),"",H12+J12)</f>
        <v/>
      </c>
      <c r="L12" s="31" t="n"/>
      <c r="M12" s="33">
        <f>IF(K12="","",K12-L12)</f>
        <v/>
      </c>
      <c r="N12" s="9">
        <f>IF(OR(M12="",G12=""),"",IF(M12&lt;=0,0,MAX(0,TODAY()-G12)))</f>
        <v/>
      </c>
      <c r="O12" s="9">
        <f>IF(OR(M12="",N12=""),"",IF(M12&lt;=0,"Paid",IF(N12=0,"Current",IF(N12&lt;=30,"1-30 days",IF(N12&lt;=60,"31-60 days",IF(N12&lt;=90,"61-90 days","90+ days"))))))</f>
        <v/>
      </c>
      <c r="P12" s="9">
        <f>IF(OR(M12="",N12=""),"",IF(M12&lt;=0,"Paid",IF(N12&gt;90,"Escalate",IF(N12&gt;30,"Follow up","Monitor"))))</f>
        <v/>
      </c>
      <c r="Q12" s="30" t="n"/>
      <c r="R12" s="30" t="n"/>
      <c r="S12" s="4" t="n"/>
    </row>
    <row r="13">
      <c r="A13" s="2" t="n"/>
      <c r="B13" s="2" t="n"/>
      <c r="C13" s="3">
        <f>IF(B13="","",IFERROR(VLOOKUP(B13,'Dashboard'!$J$5:$K$14,2,FALSE),""))</f>
        <v/>
      </c>
      <c r="D13" s="4" t="n"/>
      <c r="E13" s="4" t="n"/>
      <c r="F13" s="30" t="n"/>
      <c r="G13" s="30" t="n"/>
      <c r="H13" s="31" t="n"/>
      <c r="I13" s="32" t="n"/>
      <c r="J13" s="33">
        <f>IF(OR(H13="",I13=""),"",H13*I13)</f>
        <v/>
      </c>
      <c r="K13" s="33">
        <f>IF(OR(H13="",J13=""),"",H13+J13)</f>
        <v/>
      </c>
      <c r="L13" s="31" t="n"/>
      <c r="M13" s="33">
        <f>IF(K13="","",K13-L13)</f>
        <v/>
      </c>
      <c r="N13" s="9">
        <f>IF(OR(M13="",G13=""),"",IF(M13&lt;=0,0,MAX(0,TODAY()-G13)))</f>
        <v/>
      </c>
      <c r="O13" s="9">
        <f>IF(OR(M13="",N13=""),"",IF(M13&lt;=0,"Paid",IF(N13=0,"Current",IF(N13&lt;=30,"1-30 days",IF(N13&lt;=60,"31-60 days",IF(N13&lt;=90,"61-90 days","90+ days"))))))</f>
        <v/>
      </c>
      <c r="P13" s="9">
        <f>IF(OR(M13="",N13=""),"",IF(M13&lt;=0,"Paid",IF(N13&gt;90,"Escalate",IF(N13&gt;30,"Follow up","Monitor"))))</f>
        <v/>
      </c>
      <c r="Q13" s="30" t="n"/>
      <c r="R13" s="30" t="n"/>
      <c r="S13" s="4" t="n"/>
    </row>
    <row r="14">
      <c r="A14" s="2" t="n"/>
      <c r="B14" s="2" t="n"/>
      <c r="C14" s="3">
        <f>IF(B14="","",IFERROR(VLOOKUP(B14,'Dashboard'!$J$5:$K$14,2,FALSE),""))</f>
        <v/>
      </c>
      <c r="D14" s="4" t="n"/>
      <c r="E14" s="4" t="n"/>
      <c r="F14" s="30" t="n"/>
      <c r="G14" s="30" t="n"/>
      <c r="H14" s="31" t="n"/>
      <c r="I14" s="32" t="n"/>
      <c r="J14" s="33">
        <f>IF(OR(H14="",I14=""),"",H14*I14)</f>
        <v/>
      </c>
      <c r="K14" s="33">
        <f>IF(OR(H14="",J14=""),"",H14+J14)</f>
        <v/>
      </c>
      <c r="L14" s="31" t="n"/>
      <c r="M14" s="33">
        <f>IF(K14="","",K14-L14)</f>
        <v/>
      </c>
      <c r="N14" s="9">
        <f>IF(OR(M14="",G14=""),"",IF(M14&lt;=0,0,MAX(0,TODAY()-G14)))</f>
        <v/>
      </c>
      <c r="O14" s="9">
        <f>IF(OR(M14="",N14=""),"",IF(M14&lt;=0,"Paid",IF(N14=0,"Current",IF(N14&lt;=30,"1-30 days",IF(N14&lt;=60,"31-60 days",IF(N14&lt;=90,"61-90 days","90+ days"))))))</f>
        <v/>
      </c>
      <c r="P14" s="9">
        <f>IF(OR(M14="",N14=""),"",IF(M14&lt;=0,"Paid",IF(N14&gt;90,"Escalate",IF(N14&gt;30,"Follow up","Monitor"))))</f>
        <v/>
      </c>
      <c r="Q14" s="30" t="n"/>
      <c r="R14" s="30" t="n"/>
      <c r="S14" s="4" t="n"/>
    </row>
    <row r="15">
      <c r="A15" s="2" t="n"/>
      <c r="B15" s="2" t="n"/>
      <c r="C15" s="3">
        <f>IF(B15="","",IFERROR(VLOOKUP(B15,'Dashboard'!$J$5:$K$14,2,FALSE),""))</f>
        <v/>
      </c>
      <c r="D15" s="4" t="n"/>
      <c r="E15" s="4" t="n"/>
      <c r="F15" s="30" t="n"/>
      <c r="G15" s="30" t="n"/>
      <c r="H15" s="31" t="n"/>
      <c r="I15" s="32" t="n"/>
      <c r="J15" s="33">
        <f>IF(OR(H15="",I15=""),"",H15*I15)</f>
        <v/>
      </c>
      <c r="K15" s="33">
        <f>IF(OR(H15="",J15=""),"",H15+J15)</f>
        <v/>
      </c>
      <c r="L15" s="31" t="n"/>
      <c r="M15" s="33">
        <f>IF(K15="","",K15-L15)</f>
        <v/>
      </c>
      <c r="N15" s="9">
        <f>IF(OR(M15="",G15=""),"",IF(M15&lt;=0,0,MAX(0,TODAY()-G15)))</f>
        <v/>
      </c>
      <c r="O15" s="9">
        <f>IF(OR(M15="",N15=""),"",IF(M15&lt;=0,"Paid",IF(N15=0,"Current",IF(N15&lt;=30,"1-30 days",IF(N15&lt;=60,"31-60 days",IF(N15&lt;=90,"61-90 days","90+ days"))))))</f>
        <v/>
      </c>
      <c r="P15" s="9">
        <f>IF(OR(M15="",N15=""),"",IF(M15&lt;=0,"Paid",IF(N15&gt;90,"Escalate",IF(N15&gt;30,"Follow up","Monitor"))))</f>
        <v/>
      </c>
      <c r="Q15" s="30" t="n"/>
      <c r="R15" s="30" t="n"/>
      <c r="S15" s="4" t="n"/>
    </row>
    <row r="16">
      <c r="A16" s="2" t="n"/>
      <c r="B16" s="2" t="n"/>
      <c r="C16" s="3">
        <f>IF(B16="","",IFERROR(VLOOKUP(B16,'Dashboard'!$J$5:$K$14,2,FALSE),""))</f>
        <v/>
      </c>
      <c r="D16" s="4" t="n"/>
      <c r="E16" s="4" t="n"/>
      <c r="F16" s="30" t="n"/>
      <c r="G16" s="30" t="n"/>
      <c r="H16" s="31" t="n"/>
      <c r="I16" s="32" t="n"/>
      <c r="J16" s="33">
        <f>IF(OR(H16="",I16=""),"",H16*I16)</f>
        <v/>
      </c>
      <c r="K16" s="33">
        <f>IF(OR(H16="",J16=""),"",H16+J16)</f>
        <v/>
      </c>
      <c r="L16" s="31" t="n"/>
      <c r="M16" s="33">
        <f>IF(K16="","",K16-L16)</f>
        <v/>
      </c>
      <c r="N16" s="9">
        <f>IF(OR(M16="",G16=""),"",IF(M16&lt;=0,0,MAX(0,TODAY()-G16)))</f>
        <v/>
      </c>
      <c r="O16" s="9">
        <f>IF(OR(M16="",N16=""),"",IF(M16&lt;=0,"Paid",IF(N16=0,"Current",IF(N16&lt;=30,"1-30 days",IF(N16&lt;=60,"31-60 days",IF(N16&lt;=90,"61-90 days","90+ days"))))))</f>
        <v/>
      </c>
      <c r="P16" s="9">
        <f>IF(OR(M16="",N16=""),"",IF(M16&lt;=0,"Paid",IF(N16&gt;90,"Escalate",IF(N16&gt;30,"Follow up","Monitor"))))</f>
        <v/>
      </c>
      <c r="Q16" s="30" t="n"/>
      <c r="R16" s="30" t="n"/>
      <c r="S16" s="4" t="n"/>
    </row>
    <row r="17">
      <c r="A17" s="2" t="n"/>
      <c r="B17" s="2" t="n"/>
      <c r="C17" s="3">
        <f>IF(B17="","",IFERROR(VLOOKUP(B17,'Dashboard'!$J$5:$K$14,2,FALSE),""))</f>
        <v/>
      </c>
      <c r="D17" s="4" t="n"/>
      <c r="E17" s="4" t="n"/>
      <c r="F17" s="30" t="n"/>
      <c r="G17" s="30" t="n"/>
      <c r="H17" s="31" t="n"/>
      <c r="I17" s="32" t="n"/>
      <c r="J17" s="33">
        <f>IF(OR(H17="",I17=""),"",H17*I17)</f>
        <v/>
      </c>
      <c r="K17" s="33">
        <f>IF(OR(H17="",J17=""),"",H17+J17)</f>
        <v/>
      </c>
      <c r="L17" s="31" t="n"/>
      <c r="M17" s="33">
        <f>IF(K17="","",K17-L17)</f>
        <v/>
      </c>
      <c r="N17" s="9">
        <f>IF(OR(M17="",G17=""),"",IF(M17&lt;=0,0,MAX(0,TODAY()-G17)))</f>
        <v/>
      </c>
      <c r="O17" s="9">
        <f>IF(OR(M17="",N17=""),"",IF(M17&lt;=0,"Paid",IF(N17=0,"Current",IF(N17&lt;=30,"1-30 days",IF(N17&lt;=60,"31-60 days",IF(N17&lt;=90,"61-90 days","90+ days"))))))</f>
        <v/>
      </c>
      <c r="P17" s="9">
        <f>IF(OR(M17="",N17=""),"",IF(M17&lt;=0,"Paid",IF(N17&gt;90,"Escalate",IF(N17&gt;30,"Follow up","Monitor"))))</f>
        <v/>
      </c>
      <c r="Q17" s="30" t="n"/>
      <c r="R17" s="30" t="n"/>
      <c r="S17" s="4" t="n"/>
    </row>
    <row r="18">
      <c r="A18" s="2" t="n"/>
      <c r="B18" s="2" t="n"/>
      <c r="C18" s="3">
        <f>IF(B18="","",IFERROR(VLOOKUP(B18,'Dashboard'!$J$5:$K$14,2,FALSE),""))</f>
        <v/>
      </c>
      <c r="D18" s="4" t="n"/>
      <c r="E18" s="4" t="n"/>
      <c r="F18" s="30" t="n"/>
      <c r="G18" s="30" t="n"/>
      <c r="H18" s="31" t="n"/>
      <c r="I18" s="32" t="n"/>
      <c r="J18" s="33">
        <f>IF(OR(H18="",I18=""),"",H18*I18)</f>
        <v/>
      </c>
      <c r="K18" s="33">
        <f>IF(OR(H18="",J18=""),"",H18+J18)</f>
        <v/>
      </c>
      <c r="L18" s="31" t="n"/>
      <c r="M18" s="33">
        <f>IF(K18="","",K18-L18)</f>
        <v/>
      </c>
      <c r="N18" s="9">
        <f>IF(OR(M18="",G18=""),"",IF(M18&lt;=0,0,MAX(0,TODAY()-G18)))</f>
        <v/>
      </c>
      <c r="O18" s="9">
        <f>IF(OR(M18="",N18=""),"",IF(M18&lt;=0,"Paid",IF(N18=0,"Current",IF(N18&lt;=30,"1-30 days",IF(N18&lt;=60,"31-60 days",IF(N18&lt;=90,"61-90 days","90+ days"))))))</f>
        <v/>
      </c>
      <c r="P18" s="9">
        <f>IF(OR(M18="",N18=""),"",IF(M18&lt;=0,"Paid",IF(N18&gt;90,"Escalate",IF(N18&gt;30,"Follow up","Monitor"))))</f>
        <v/>
      </c>
      <c r="Q18" s="30" t="n"/>
      <c r="R18" s="30" t="n"/>
      <c r="S18" s="4" t="n"/>
    </row>
    <row r="19">
      <c r="A19" s="2" t="n"/>
      <c r="B19" s="2" t="n"/>
      <c r="C19" s="3">
        <f>IF(B19="","",IFERROR(VLOOKUP(B19,'Dashboard'!$J$5:$K$14,2,FALSE),""))</f>
        <v/>
      </c>
      <c r="D19" s="4" t="n"/>
      <c r="E19" s="4" t="n"/>
      <c r="F19" s="30" t="n"/>
      <c r="G19" s="30" t="n"/>
      <c r="H19" s="31" t="n"/>
      <c r="I19" s="32" t="n"/>
      <c r="J19" s="33">
        <f>IF(OR(H19="",I19=""),"",H19*I19)</f>
        <v/>
      </c>
      <c r="K19" s="33">
        <f>IF(OR(H19="",J19=""),"",H19+J19)</f>
        <v/>
      </c>
      <c r="L19" s="31" t="n"/>
      <c r="M19" s="33">
        <f>IF(K19="","",K19-L19)</f>
        <v/>
      </c>
      <c r="N19" s="9">
        <f>IF(OR(M19="",G19=""),"",IF(M19&lt;=0,0,MAX(0,TODAY()-G19)))</f>
        <v/>
      </c>
      <c r="O19" s="9">
        <f>IF(OR(M19="",N19=""),"",IF(M19&lt;=0,"Paid",IF(N19=0,"Current",IF(N19&lt;=30,"1-30 days",IF(N19&lt;=60,"31-60 days",IF(N19&lt;=90,"61-90 days","90+ days"))))))</f>
        <v/>
      </c>
      <c r="P19" s="9">
        <f>IF(OR(M19="",N19=""),"",IF(M19&lt;=0,"Paid",IF(N19&gt;90,"Escalate",IF(N19&gt;30,"Follow up","Monitor"))))</f>
        <v/>
      </c>
      <c r="Q19" s="30" t="n"/>
      <c r="R19" s="30" t="n"/>
      <c r="S19" s="4" t="n"/>
    </row>
    <row r="20">
      <c r="A20" s="2" t="n"/>
      <c r="B20" s="2" t="n"/>
      <c r="C20" s="3">
        <f>IF(B20="","",IFERROR(VLOOKUP(B20,'Dashboard'!$J$5:$K$14,2,FALSE),""))</f>
        <v/>
      </c>
      <c r="D20" s="4" t="n"/>
      <c r="E20" s="4" t="n"/>
      <c r="F20" s="30" t="n"/>
      <c r="G20" s="30" t="n"/>
      <c r="H20" s="31" t="n"/>
      <c r="I20" s="32" t="n"/>
      <c r="J20" s="33">
        <f>IF(OR(H20="",I20=""),"",H20*I20)</f>
        <v/>
      </c>
      <c r="K20" s="33">
        <f>IF(OR(H20="",J20=""),"",H20+J20)</f>
        <v/>
      </c>
      <c r="L20" s="31" t="n"/>
      <c r="M20" s="33">
        <f>IF(K20="","",K20-L20)</f>
        <v/>
      </c>
      <c r="N20" s="9">
        <f>IF(OR(M20="",G20=""),"",IF(M20&lt;=0,0,MAX(0,TODAY()-G20)))</f>
        <v/>
      </c>
      <c r="O20" s="9">
        <f>IF(OR(M20="",N20=""),"",IF(M20&lt;=0,"Paid",IF(N20=0,"Current",IF(N20&lt;=30,"1-30 days",IF(N20&lt;=60,"31-60 days",IF(N20&lt;=90,"61-90 days","90+ days"))))))</f>
        <v/>
      </c>
      <c r="P20" s="9">
        <f>IF(OR(M20="",N20=""),"",IF(M20&lt;=0,"Paid",IF(N20&gt;90,"Escalate",IF(N20&gt;30,"Follow up","Monitor"))))</f>
        <v/>
      </c>
      <c r="Q20" s="30" t="n"/>
      <c r="R20" s="30" t="n"/>
      <c r="S20" s="4" t="n"/>
    </row>
    <row r="21">
      <c r="A21" s="2" t="n"/>
      <c r="B21" s="2" t="n"/>
      <c r="C21" s="3">
        <f>IF(B21="","",IFERROR(VLOOKUP(B21,'Dashboard'!$J$5:$K$14,2,FALSE),""))</f>
        <v/>
      </c>
      <c r="D21" s="4" t="n"/>
      <c r="E21" s="4" t="n"/>
      <c r="F21" s="30" t="n"/>
      <c r="G21" s="30" t="n"/>
      <c r="H21" s="31" t="n"/>
      <c r="I21" s="32" t="n"/>
      <c r="J21" s="33">
        <f>IF(OR(H21="",I21=""),"",H21*I21)</f>
        <v/>
      </c>
      <c r="K21" s="33">
        <f>IF(OR(H21="",J21=""),"",H21+J21)</f>
        <v/>
      </c>
      <c r="L21" s="31" t="n"/>
      <c r="M21" s="33">
        <f>IF(K21="","",K21-L21)</f>
        <v/>
      </c>
      <c r="N21" s="9">
        <f>IF(OR(M21="",G21=""),"",IF(M21&lt;=0,0,MAX(0,TODAY()-G21)))</f>
        <v/>
      </c>
      <c r="O21" s="9">
        <f>IF(OR(M21="",N21=""),"",IF(M21&lt;=0,"Paid",IF(N21=0,"Current",IF(N21&lt;=30,"1-30 days",IF(N21&lt;=60,"31-60 days",IF(N21&lt;=90,"61-90 days","90+ days"))))))</f>
        <v/>
      </c>
      <c r="P21" s="9">
        <f>IF(OR(M21="",N21=""),"",IF(M21&lt;=0,"Paid",IF(N21&gt;90,"Escalate",IF(N21&gt;30,"Follow up","Monitor"))))</f>
        <v/>
      </c>
      <c r="Q21" s="30" t="n"/>
      <c r="R21" s="30" t="n"/>
      <c r="S21" s="4" t="n"/>
    </row>
    <row r="22">
      <c r="A22" s="2" t="n"/>
      <c r="B22" s="2" t="n"/>
      <c r="C22" s="3">
        <f>IF(B22="","",IFERROR(VLOOKUP(B22,'Dashboard'!$J$5:$K$14,2,FALSE),""))</f>
        <v/>
      </c>
      <c r="D22" s="4" t="n"/>
      <c r="E22" s="4" t="n"/>
      <c r="F22" s="30" t="n"/>
      <c r="G22" s="30" t="n"/>
      <c r="H22" s="31" t="n"/>
      <c r="I22" s="32" t="n"/>
      <c r="J22" s="33">
        <f>IF(OR(H22="",I22=""),"",H22*I22)</f>
        <v/>
      </c>
      <c r="K22" s="33">
        <f>IF(OR(H22="",J22=""),"",H22+J22)</f>
        <v/>
      </c>
      <c r="L22" s="31" t="n"/>
      <c r="M22" s="33">
        <f>IF(K22="","",K22-L22)</f>
        <v/>
      </c>
      <c r="N22" s="9">
        <f>IF(OR(M22="",G22=""),"",IF(M22&lt;=0,0,MAX(0,TODAY()-G22)))</f>
        <v/>
      </c>
      <c r="O22" s="9">
        <f>IF(OR(M22="",N22=""),"",IF(M22&lt;=0,"Paid",IF(N22=0,"Current",IF(N22&lt;=30,"1-30 days",IF(N22&lt;=60,"31-60 days",IF(N22&lt;=90,"61-90 days","90+ days"))))))</f>
        <v/>
      </c>
      <c r="P22" s="9">
        <f>IF(OR(M22="",N22=""),"",IF(M22&lt;=0,"Paid",IF(N22&gt;90,"Escalate",IF(N22&gt;30,"Follow up","Monitor"))))</f>
        <v/>
      </c>
      <c r="Q22" s="30" t="n"/>
      <c r="R22" s="30" t="n"/>
      <c r="S22" s="4" t="n"/>
    </row>
    <row r="23">
      <c r="A23" s="2" t="n"/>
      <c r="B23" s="2" t="n"/>
      <c r="C23" s="3">
        <f>IF(B23="","",IFERROR(VLOOKUP(B23,'Dashboard'!$J$5:$K$14,2,FALSE),""))</f>
        <v/>
      </c>
      <c r="D23" s="4" t="n"/>
      <c r="E23" s="4" t="n"/>
      <c r="F23" s="30" t="n"/>
      <c r="G23" s="30" t="n"/>
      <c r="H23" s="31" t="n"/>
      <c r="I23" s="32" t="n"/>
      <c r="J23" s="33">
        <f>IF(OR(H23="",I23=""),"",H23*I23)</f>
        <v/>
      </c>
      <c r="K23" s="33">
        <f>IF(OR(H23="",J23=""),"",H23+J23)</f>
        <v/>
      </c>
      <c r="L23" s="31" t="n"/>
      <c r="M23" s="33">
        <f>IF(K23="","",K23-L23)</f>
        <v/>
      </c>
      <c r="N23" s="9">
        <f>IF(OR(M23="",G23=""),"",IF(M23&lt;=0,0,MAX(0,TODAY()-G23)))</f>
        <v/>
      </c>
      <c r="O23" s="9">
        <f>IF(OR(M23="",N23=""),"",IF(M23&lt;=0,"Paid",IF(N23=0,"Current",IF(N23&lt;=30,"1-30 days",IF(N23&lt;=60,"31-60 days",IF(N23&lt;=90,"61-90 days","90+ days"))))))</f>
        <v/>
      </c>
      <c r="P23" s="9">
        <f>IF(OR(M23="",N23=""),"",IF(M23&lt;=0,"Paid",IF(N23&gt;90,"Escalate",IF(N23&gt;30,"Follow up","Monitor"))))</f>
        <v/>
      </c>
      <c r="Q23" s="30" t="n"/>
      <c r="R23" s="30" t="n"/>
      <c r="S23" s="4" t="n"/>
    </row>
    <row r="24">
      <c r="A24" s="2" t="n"/>
      <c r="B24" s="2" t="n"/>
      <c r="C24" s="3">
        <f>IF(B24="","",IFERROR(VLOOKUP(B24,'Dashboard'!$J$5:$K$14,2,FALSE),""))</f>
        <v/>
      </c>
      <c r="D24" s="4" t="n"/>
      <c r="E24" s="4" t="n"/>
      <c r="F24" s="30" t="n"/>
      <c r="G24" s="30" t="n"/>
      <c r="H24" s="31" t="n"/>
      <c r="I24" s="32" t="n"/>
      <c r="J24" s="33">
        <f>IF(OR(H24="",I24=""),"",H24*I24)</f>
        <v/>
      </c>
      <c r="K24" s="33">
        <f>IF(OR(H24="",J24=""),"",H24+J24)</f>
        <v/>
      </c>
      <c r="L24" s="31" t="n"/>
      <c r="M24" s="33">
        <f>IF(K24="","",K24-L24)</f>
        <v/>
      </c>
      <c r="N24" s="9">
        <f>IF(OR(M24="",G24=""),"",IF(M24&lt;=0,0,MAX(0,TODAY()-G24)))</f>
        <v/>
      </c>
      <c r="O24" s="9">
        <f>IF(OR(M24="",N24=""),"",IF(M24&lt;=0,"Paid",IF(N24=0,"Current",IF(N24&lt;=30,"1-30 days",IF(N24&lt;=60,"31-60 days",IF(N24&lt;=90,"61-90 days","90+ days"))))))</f>
        <v/>
      </c>
      <c r="P24" s="9">
        <f>IF(OR(M24="",N24=""),"",IF(M24&lt;=0,"Paid",IF(N24&gt;90,"Escalate",IF(N24&gt;30,"Follow up","Monitor"))))</f>
        <v/>
      </c>
      <c r="Q24" s="30" t="n"/>
      <c r="R24" s="30" t="n"/>
      <c r="S24" s="4" t="n"/>
    </row>
    <row r="25">
      <c r="A25" s="2" t="n"/>
      <c r="B25" s="2" t="n"/>
      <c r="C25" s="3">
        <f>IF(B25="","",IFERROR(VLOOKUP(B25,'Dashboard'!$J$5:$K$14,2,FALSE),""))</f>
        <v/>
      </c>
      <c r="D25" s="4" t="n"/>
      <c r="E25" s="4" t="n"/>
      <c r="F25" s="30" t="n"/>
      <c r="G25" s="30" t="n"/>
      <c r="H25" s="31" t="n"/>
      <c r="I25" s="32" t="n"/>
      <c r="J25" s="33">
        <f>IF(OR(H25="",I25=""),"",H25*I25)</f>
        <v/>
      </c>
      <c r="K25" s="33">
        <f>IF(OR(H25="",J25=""),"",H25+J25)</f>
        <v/>
      </c>
      <c r="L25" s="31" t="n"/>
      <c r="M25" s="33">
        <f>IF(K25="","",K25-L25)</f>
        <v/>
      </c>
      <c r="N25" s="9">
        <f>IF(OR(M25="",G25=""),"",IF(M25&lt;=0,0,MAX(0,TODAY()-G25)))</f>
        <v/>
      </c>
      <c r="O25" s="9">
        <f>IF(OR(M25="",N25=""),"",IF(M25&lt;=0,"Paid",IF(N25=0,"Current",IF(N25&lt;=30,"1-30 days",IF(N25&lt;=60,"31-60 days",IF(N25&lt;=90,"61-90 days","90+ days"))))))</f>
        <v/>
      </c>
      <c r="P25" s="9">
        <f>IF(OR(M25="",N25=""),"",IF(M25&lt;=0,"Paid",IF(N25&gt;90,"Escalate",IF(N25&gt;30,"Follow up","Monitor"))))</f>
        <v/>
      </c>
      <c r="Q25" s="30" t="n"/>
      <c r="R25" s="30" t="n"/>
      <c r="S25" s="4" t="n"/>
    </row>
    <row r="26">
      <c r="A26" s="2" t="n"/>
      <c r="B26" s="2" t="n"/>
      <c r="C26" s="3">
        <f>IF(B26="","",IFERROR(VLOOKUP(B26,'Dashboard'!$J$5:$K$14,2,FALSE),""))</f>
        <v/>
      </c>
      <c r="D26" s="4" t="n"/>
      <c r="E26" s="4" t="n"/>
      <c r="F26" s="30" t="n"/>
      <c r="G26" s="30" t="n"/>
      <c r="H26" s="31" t="n"/>
      <c r="I26" s="32" t="n"/>
      <c r="J26" s="33">
        <f>IF(OR(H26="",I26=""),"",H26*I26)</f>
        <v/>
      </c>
      <c r="K26" s="33">
        <f>IF(OR(H26="",J26=""),"",H26+J26)</f>
        <v/>
      </c>
      <c r="L26" s="31" t="n"/>
      <c r="M26" s="33">
        <f>IF(K26="","",K26-L26)</f>
        <v/>
      </c>
      <c r="N26" s="9">
        <f>IF(OR(M26="",G26=""),"",IF(M26&lt;=0,0,MAX(0,TODAY()-G26)))</f>
        <v/>
      </c>
      <c r="O26" s="9">
        <f>IF(OR(M26="",N26=""),"",IF(M26&lt;=0,"Paid",IF(N26=0,"Current",IF(N26&lt;=30,"1-30 days",IF(N26&lt;=60,"31-60 days",IF(N26&lt;=90,"61-90 days","90+ days"))))))</f>
        <v/>
      </c>
      <c r="P26" s="9">
        <f>IF(OR(M26="",N26=""),"",IF(M26&lt;=0,"Paid",IF(N26&gt;90,"Escalate",IF(N26&gt;30,"Follow up","Monitor"))))</f>
        <v/>
      </c>
      <c r="Q26" s="30" t="n"/>
      <c r="R26" s="30" t="n"/>
      <c r="S26" s="4" t="n"/>
    </row>
    <row r="27">
      <c r="A27" s="2" t="n"/>
      <c r="B27" s="2" t="n"/>
      <c r="C27" s="3">
        <f>IF(B27="","",IFERROR(VLOOKUP(B27,'Dashboard'!$J$5:$K$14,2,FALSE),""))</f>
        <v/>
      </c>
      <c r="D27" s="4" t="n"/>
      <c r="E27" s="4" t="n"/>
      <c r="F27" s="30" t="n"/>
      <c r="G27" s="30" t="n"/>
      <c r="H27" s="31" t="n"/>
      <c r="I27" s="32" t="n"/>
      <c r="J27" s="33">
        <f>IF(OR(H27="",I27=""),"",H27*I27)</f>
        <v/>
      </c>
      <c r="K27" s="33">
        <f>IF(OR(H27="",J27=""),"",H27+J27)</f>
        <v/>
      </c>
      <c r="L27" s="31" t="n"/>
      <c r="M27" s="33">
        <f>IF(K27="","",K27-L27)</f>
        <v/>
      </c>
      <c r="N27" s="9">
        <f>IF(OR(M27="",G27=""),"",IF(M27&lt;=0,0,MAX(0,TODAY()-G27)))</f>
        <v/>
      </c>
      <c r="O27" s="9">
        <f>IF(OR(M27="",N27=""),"",IF(M27&lt;=0,"Paid",IF(N27=0,"Current",IF(N27&lt;=30,"1-30 days",IF(N27&lt;=60,"31-60 days",IF(N27&lt;=90,"61-90 days","90+ days"))))))</f>
        <v/>
      </c>
      <c r="P27" s="9">
        <f>IF(OR(M27="",N27=""),"",IF(M27&lt;=0,"Paid",IF(N27&gt;90,"Escalate",IF(N27&gt;30,"Follow up","Monitor"))))</f>
        <v/>
      </c>
      <c r="Q27" s="30" t="n"/>
      <c r="R27" s="30" t="n"/>
      <c r="S27" s="4" t="n"/>
    </row>
    <row r="28">
      <c r="A28" s="2" t="n"/>
      <c r="B28" s="2" t="n"/>
      <c r="C28" s="3">
        <f>IF(B28="","",IFERROR(VLOOKUP(B28,'Dashboard'!$J$5:$K$14,2,FALSE),""))</f>
        <v/>
      </c>
      <c r="D28" s="4" t="n"/>
      <c r="E28" s="4" t="n"/>
      <c r="F28" s="30" t="n"/>
      <c r="G28" s="30" t="n"/>
      <c r="H28" s="31" t="n"/>
      <c r="I28" s="32" t="n"/>
      <c r="J28" s="33">
        <f>IF(OR(H28="",I28=""),"",H28*I28)</f>
        <v/>
      </c>
      <c r="K28" s="33">
        <f>IF(OR(H28="",J28=""),"",H28+J28)</f>
        <v/>
      </c>
      <c r="L28" s="31" t="n"/>
      <c r="M28" s="33">
        <f>IF(K28="","",K28-L28)</f>
        <v/>
      </c>
      <c r="N28" s="9">
        <f>IF(OR(M28="",G28=""),"",IF(M28&lt;=0,0,MAX(0,TODAY()-G28)))</f>
        <v/>
      </c>
      <c r="O28" s="9">
        <f>IF(OR(M28="",N28=""),"",IF(M28&lt;=0,"Paid",IF(N28=0,"Current",IF(N28&lt;=30,"1-30 days",IF(N28&lt;=60,"31-60 days",IF(N28&lt;=90,"61-90 days","90+ days"))))))</f>
        <v/>
      </c>
      <c r="P28" s="9">
        <f>IF(OR(M28="",N28=""),"",IF(M28&lt;=0,"Paid",IF(N28&gt;90,"Escalate",IF(N28&gt;30,"Follow up","Monitor"))))</f>
        <v/>
      </c>
      <c r="Q28" s="30" t="n"/>
      <c r="R28" s="30" t="n"/>
      <c r="S28" s="4" t="n"/>
    </row>
    <row r="29">
      <c r="A29" s="2" t="n"/>
      <c r="B29" s="2" t="n"/>
      <c r="C29" s="3">
        <f>IF(B29="","",IFERROR(VLOOKUP(B29,'Dashboard'!$J$5:$K$14,2,FALSE),""))</f>
        <v/>
      </c>
      <c r="D29" s="4" t="n"/>
      <c r="E29" s="4" t="n"/>
      <c r="F29" s="30" t="n"/>
      <c r="G29" s="30" t="n"/>
      <c r="H29" s="31" t="n"/>
      <c r="I29" s="32" t="n"/>
      <c r="J29" s="33">
        <f>IF(OR(H29="",I29=""),"",H29*I29)</f>
        <v/>
      </c>
      <c r="K29" s="33">
        <f>IF(OR(H29="",J29=""),"",H29+J29)</f>
        <v/>
      </c>
      <c r="L29" s="31" t="n"/>
      <c r="M29" s="33">
        <f>IF(K29="","",K29-L29)</f>
        <v/>
      </c>
      <c r="N29" s="9">
        <f>IF(OR(M29="",G29=""),"",IF(M29&lt;=0,0,MAX(0,TODAY()-G29)))</f>
        <v/>
      </c>
      <c r="O29" s="9">
        <f>IF(OR(M29="",N29=""),"",IF(M29&lt;=0,"Paid",IF(N29=0,"Current",IF(N29&lt;=30,"1-30 days",IF(N29&lt;=60,"31-60 days",IF(N29&lt;=90,"61-90 days","90+ days"))))))</f>
        <v/>
      </c>
      <c r="P29" s="9">
        <f>IF(OR(M29="",N29=""),"",IF(M29&lt;=0,"Paid",IF(N29&gt;90,"Escalate",IF(N29&gt;30,"Follow up","Monitor"))))</f>
        <v/>
      </c>
      <c r="Q29" s="30" t="n"/>
      <c r="R29" s="30" t="n"/>
      <c r="S29" s="4" t="n"/>
    </row>
    <row r="30">
      <c r="A30" s="2" t="n"/>
      <c r="B30" s="2" t="n"/>
      <c r="C30" s="3">
        <f>IF(B30="","",IFERROR(VLOOKUP(B30,'Dashboard'!$J$5:$K$14,2,FALSE),""))</f>
        <v/>
      </c>
      <c r="D30" s="4" t="n"/>
      <c r="E30" s="4" t="n"/>
      <c r="F30" s="30" t="n"/>
      <c r="G30" s="30" t="n"/>
      <c r="H30" s="31" t="n"/>
      <c r="I30" s="32" t="n"/>
      <c r="J30" s="33">
        <f>IF(OR(H30="",I30=""),"",H30*I30)</f>
        <v/>
      </c>
      <c r="K30" s="33">
        <f>IF(OR(H30="",J30=""),"",H30+J30)</f>
        <v/>
      </c>
      <c r="L30" s="31" t="n"/>
      <c r="M30" s="33">
        <f>IF(K30="","",K30-L30)</f>
        <v/>
      </c>
      <c r="N30" s="9">
        <f>IF(OR(M30="",G30=""),"",IF(M30&lt;=0,0,MAX(0,TODAY()-G30)))</f>
        <v/>
      </c>
      <c r="O30" s="9">
        <f>IF(OR(M30="",N30=""),"",IF(M30&lt;=0,"Paid",IF(N30=0,"Current",IF(N30&lt;=30,"1-30 days",IF(N30&lt;=60,"31-60 days",IF(N30&lt;=90,"61-90 days","90+ days"))))))</f>
        <v/>
      </c>
      <c r="P30" s="9">
        <f>IF(OR(M30="",N30=""),"",IF(M30&lt;=0,"Paid",IF(N30&gt;90,"Escalate",IF(N30&gt;30,"Follow up","Monitor"))))</f>
        <v/>
      </c>
      <c r="Q30" s="30" t="n"/>
      <c r="R30" s="30" t="n"/>
      <c r="S30" s="4" t="n"/>
    </row>
    <row r="31">
      <c r="A31" s="2" t="n"/>
      <c r="B31" s="2" t="n"/>
      <c r="C31" s="3">
        <f>IF(B31="","",IFERROR(VLOOKUP(B31,'Dashboard'!$J$5:$K$14,2,FALSE),""))</f>
        <v/>
      </c>
      <c r="D31" s="4" t="n"/>
      <c r="E31" s="4" t="n"/>
      <c r="F31" s="30" t="n"/>
      <c r="G31" s="30" t="n"/>
      <c r="H31" s="31" t="n"/>
      <c r="I31" s="32" t="n"/>
      <c r="J31" s="33">
        <f>IF(OR(H31="",I31=""),"",H31*I31)</f>
        <v/>
      </c>
      <c r="K31" s="33">
        <f>IF(OR(H31="",J31=""),"",H31+J31)</f>
        <v/>
      </c>
      <c r="L31" s="31" t="n"/>
      <c r="M31" s="33">
        <f>IF(K31="","",K31-L31)</f>
        <v/>
      </c>
      <c r="N31" s="9">
        <f>IF(OR(M31="",G31=""),"",IF(M31&lt;=0,0,MAX(0,TODAY()-G31)))</f>
        <v/>
      </c>
      <c r="O31" s="9">
        <f>IF(OR(M31="",N31=""),"",IF(M31&lt;=0,"Paid",IF(N31=0,"Current",IF(N31&lt;=30,"1-30 days",IF(N31&lt;=60,"31-60 days",IF(N31&lt;=90,"61-90 days","90+ days"))))))</f>
        <v/>
      </c>
      <c r="P31" s="9">
        <f>IF(OR(M31="",N31=""),"",IF(M31&lt;=0,"Paid",IF(N31&gt;90,"Escalate",IF(N31&gt;30,"Follow up","Monitor"))))</f>
        <v/>
      </c>
      <c r="Q31" s="30" t="n"/>
      <c r="R31" s="30" t="n"/>
      <c r="S31" s="4" t="n"/>
    </row>
    <row r="32">
      <c r="A32" s="2" t="n"/>
      <c r="B32" s="2" t="n"/>
      <c r="C32" s="3">
        <f>IF(B32="","",IFERROR(VLOOKUP(B32,'Dashboard'!$J$5:$K$14,2,FALSE),""))</f>
        <v/>
      </c>
      <c r="D32" s="4" t="n"/>
      <c r="E32" s="4" t="n"/>
      <c r="F32" s="30" t="n"/>
      <c r="G32" s="30" t="n"/>
      <c r="H32" s="31" t="n"/>
      <c r="I32" s="32" t="n"/>
      <c r="J32" s="33">
        <f>IF(OR(H32="",I32=""),"",H32*I32)</f>
        <v/>
      </c>
      <c r="K32" s="33">
        <f>IF(OR(H32="",J32=""),"",H32+J32)</f>
        <v/>
      </c>
      <c r="L32" s="31" t="n"/>
      <c r="M32" s="33">
        <f>IF(K32="","",K32-L32)</f>
        <v/>
      </c>
      <c r="N32" s="9">
        <f>IF(OR(M32="",G32=""),"",IF(M32&lt;=0,0,MAX(0,TODAY()-G32)))</f>
        <v/>
      </c>
      <c r="O32" s="9">
        <f>IF(OR(M32="",N32=""),"",IF(M32&lt;=0,"Paid",IF(N32=0,"Current",IF(N32&lt;=30,"1-30 days",IF(N32&lt;=60,"31-60 days",IF(N32&lt;=90,"61-90 days","90+ days"))))))</f>
        <v/>
      </c>
      <c r="P32" s="9">
        <f>IF(OR(M32="",N32=""),"",IF(M32&lt;=0,"Paid",IF(N32&gt;90,"Escalate",IF(N32&gt;30,"Follow up","Monitor"))))</f>
        <v/>
      </c>
      <c r="Q32" s="30" t="n"/>
      <c r="R32" s="30" t="n"/>
      <c r="S32" s="4" t="n"/>
    </row>
    <row r="33">
      <c r="A33" s="2" t="n"/>
      <c r="B33" s="2" t="n"/>
      <c r="C33" s="3">
        <f>IF(B33="","",IFERROR(VLOOKUP(B33,'Dashboard'!$J$5:$K$14,2,FALSE),""))</f>
        <v/>
      </c>
      <c r="D33" s="4" t="n"/>
      <c r="E33" s="4" t="n"/>
      <c r="F33" s="30" t="n"/>
      <c r="G33" s="30" t="n"/>
      <c r="H33" s="31" t="n"/>
      <c r="I33" s="32" t="n"/>
      <c r="J33" s="33">
        <f>IF(OR(H33="",I33=""),"",H33*I33)</f>
        <v/>
      </c>
      <c r="K33" s="33">
        <f>IF(OR(H33="",J33=""),"",H33+J33)</f>
        <v/>
      </c>
      <c r="L33" s="31" t="n"/>
      <c r="M33" s="33">
        <f>IF(K33="","",K33-L33)</f>
        <v/>
      </c>
      <c r="N33" s="9">
        <f>IF(OR(M33="",G33=""),"",IF(M33&lt;=0,0,MAX(0,TODAY()-G33)))</f>
        <v/>
      </c>
      <c r="O33" s="9">
        <f>IF(OR(M33="",N33=""),"",IF(M33&lt;=0,"Paid",IF(N33=0,"Current",IF(N33&lt;=30,"1-30 days",IF(N33&lt;=60,"31-60 days",IF(N33&lt;=90,"61-90 days","90+ days"))))))</f>
        <v/>
      </c>
      <c r="P33" s="9">
        <f>IF(OR(M33="",N33=""),"",IF(M33&lt;=0,"Paid",IF(N33&gt;90,"Escalate",IF(N33&gt;30,"Follow up","Monitor"))))</f>
        <v/>
      </c>
      <c r="Q33" s="30" t="n"/>
      <c r="R33" s="30" t="n"/>
      <c r="S33" s="4" t="n"/>
    </row>
    <row r="34">
      <c r="A34" s="2" t="n"/>
      <c r="B34" s="2" t="n"/>
      <c r="C34" s="3">
        <f>IF(B34="","",IFERROR(VLOOKUP(B34,'Dashboard'!$J$5:$K$14,2,FALSE),""))</f>
        <v/>
      </c>
      <c r="D34" s="4" t="n"/>
      <c r="E34" s="4" t="n"/>
      <c r="F34" s="30" t="n"/>
      <c r="G34" s="30" t="n"/>
      <c r="H34" s="31" t="n"/>
      <c r="I34" s="32" t="n"/>
      <c r="J34" s="33">
        <f>IF(OR(H34="",I34=""),"",H34*I34)</f>
        <v/>
      </c>
      <c r="K34" s="33">
        <f>IF(OR(H34="",J34=""),"",H34+J34)</f>
        <v/>
      </c>
      <c r="L34" s="31" t="n"/>
      <c r="M34" s="33">
        <f>IF(K34="","",K34-L34)</f>
        <v/>
      </c>
      <c r="N34" s="9">
        <f>IF(OR(M34="",G34=""),"",IF(M34&lt;=0,0,MAX(0,TODAY()-G34)))</f>
        <v/>
      </c>
      <c r="O34" s="9">
        <f>IF(OR(M34="",N34=""),"",IF(M34&lt;=0,"Paid",IF(N34=0,"Current",IF(N34&lt;=30,"1-30 days",IF(N34&lt;=60,"31-60 days",IF(N34&lt;=90,"61-90 days","90+ days"))))))</f>
        <v/>
      </c>
      <c r="P34" s="9">
        <f>IF(OR(M34="",N34=""),"",IF(M34&lt;=0,"Paid",IF(N34&gt;90,"Escalate",IF(N34&gt;30,"Follow up","Monitor"))))</f>
        <v/>
      </c>
      <c r="Q34" s="30" t="n"/>
      <c r="R34" s="30" t="n"/>
      <c r="S34" s="4" t="n"/>
    </row>
    <row r="35">
      <c r="A35" s="2" t="n"/>
      <c r="B35" s="2" t="n"/>
      <c r="C35" s="3">
        <f>IF(B35="","",IFERROR(VLOOKUP(B35,'Dashboard'!$J$5:$K$14,2,FALSE),""))</f>
        <v/>
      </c>
      <c r="D35" s="4" t="n"/>
      <c r="E35" s="4" t="n"/>
      <c r="F35" s="30" t="n"/>
      <c r="G35" s="30" t="n"/>
      <c r="H35" s="31" t="n"/>
      <c r="I35" s="32" t="n"/>
      <c r="J35" s="33">
        <f>IF(OR(H35="",I35=""),"",H35*I35)</f>
        <v/>
      </c>
      <c r="K35" s="33">
        <f>IF(OR(H35="",J35=""),"",H35+J35)</f>
        <v/>
      </c>
      <c r="L35" s="31" t="n"/>
      <c r="M35" s="33">
        <f>IF(K35="","",K35-L35)</f>
        <v/>
      </c>
      <c r="N35" s="9">
        <f>IF(OR(M35="",G35=""),"",IF(M35&lt;=0,0,MAX(0,TODAY()-G35)))</f>
        <v/>
      </c>
      <c r="O35" s="9">
        <f>IF(OR(M35="",N35=""),"",IF(M35&lt;=0,"Paid",IF(N35=0,"Current",IF(N35&lt;=30,"1-30 days",IF(N35&lt;=60,"31-60 days",IF(N35&lt;=90,"61-90 days","90+ days"))))))</f>
        <v/>
      </c>
      <c r="P35" s="9">
        <f>IF(OR(M35="",N35=""),"",IF(M35&lt;=0,"Paid",IF(N35&gt;90,"Escalate",IF(N35&gt;30,"Follow up","Monitor"))))</f>
        <v/>
      </c>
      <c r="Q35" s="30" t="n"/>
      <c r="R35" s="30" t="n"/>
      <c r="S35" s="4" t="n"/>
    </row>
    <row r="36">
      <c r="A36" s="2" t="n"/>
      <c r="B36" s="2" t="n"/>
      <c r="C36" s="3">
        <f>IF(B36="","",IFERROR(VLOOKUP(B36,'Dashboard'!$J$5:$K$14,2,FALSE),""))</f>
        <v/>
      </c>
      <c r="D36" s="4" t="n"/>
      <c r="E36" s="4" t="n"/>
      <c r="F36" s="30" t="n"/>
      <c r="G36" s="30" t="n"/>
      <c r="H36" s="31" t="n"/>
      <c r="I36" s="32" t="n"/>
      <c r="J36" s="33">
        <f>IF(OR(H36="",I36=""),"",H36*I36)</f>
        <v/>
      </c>
      <c r="K36" s="33">
        <f>IF(OR(H36="",J36=""),"",H36+J36)</f>
        <v/>
      </c>
      <c r="L36" s="31" t="n"/>
      <c r="M36" s="33">
        <f>IF(K36="","",K36-L36)</f>
        <v/>
      </c>
      <c r="N36" s="9">
        <f>IF(OR(M36="",G36=""),"",IF(M36&lt;=0,0,MAX(0,TODAY()-G36)))</f>
        <v/>
      </c>
      <c r="O36" s="9">
        <f>IF(OR(M36="",N36=""),"",IF(M36&lt;=0,"Paid",IF(N36=0,"Current",IF(N36&lt;=30,"1-30 days",IF(N36&lt;=60,"31-60 days",IF(N36&lt;=90,"61-90 days","90+ days"))))))</f>
        <v/>
      </c>
      <c r="P36" s="9">
        <f>IF(OR(M36="",N36=""),"",IF(M36&lt;=0,"Paid",IF(N36&gt;90,"Escalate",IF(N36&gt;30,"Follow up","Monitor"))))</f>
        <v/>
      </c>
      <c r="Q36" s="30" t="n"/>
      <c r="R36" s="30" t="n"/>
      <c r="S36" s="4" t="n"/>
    </row>
    <row r="37">
      <c r="A37" s="2" t="n"/>
      <c r="B37" s="2" t="n"/>
      <c r="C37" s="3">
        <f>IF(B37="","",IFERROR(VLOOKUP(B37,'Dashboard'!$J$5:$K$14,2,FALSE),""))</f>
        <v/>
      </c>
      <c r="D37" s="4" t="n"/>
      <c r="E37" s="4" t="n"/>
      <c r="F37" s="30" t="n"/>
      <c r="G37" s="30" t="n"/>
      <c r="H37" s="31" t="n"/>
      <c r="I37" s="32" t="n"/>
      <c r="J37" s="33">
        <f>IF(OR(H37="",I37=""),"",H37*I37)</f>
        <v/>
      </c>
      <c r="K37" s="33">
        <f>IF(OR(H37="",J37=""),"",H37+J37)</f>
        <v/>
      </c>
      <c r="L37" s="31" t="n"/>
      <c r="M37" s="33">
        <f>IF(K37="","",K37-L37)</f>
        <v/>
      </c>
      <c r="N37" s="9">
        <f>IF(OR(M37="",G37=""),"",IF(M37&lt;=0,0,MAX(0,TODAY()-G37)))</f>
        <v/>
      </c>
      <c r="O37" s="9">
        <f>IF(OR(M37="",N37=""),"",IF(M37&lt;=0,"Paid",IF(N37=0,"Current",IF(N37&lt;=30,"1-30 days",IF(N37&lt;=60,"31-60 days",IF(N37&lt;=90,"61-90 days","90+ days"))))))</f>
        <v/>
      </c>
      <c r="P37" s="9">
        <f>IF(OR(M37="",N37=""),"",IF(M37&lt;=0,"Paid",IF(N37&gt;90,"Escalate",IF(N37&gt;30,"Follow up","Monitor"))))</f>
        <v/>
      </c>
      <c r="Q37" s="30" t="n"/>
      <c r="R37" s="30" t="n"/>
      <c r="S37" s="4" t="n"/>
    </row>
    <row r="38">
      <c r="A38" s="2" t="n"/>
      <c r="B38" s="2" t="n"/>
      <c r="C38" s="3">
        <f>IF(B38="","",IFERROR(VLOOKUP(B38,'Dashboard'!$J$5:$K$14,2,FALSE),""))</f>
        <v/>
      </c>
      <c r="D38" s="4" t="n"/>
      <c r="E38" s="4" t="n"/>
      <c r="F38" s="30" t="n"/>
      <c r="G38" s="30" t="n"/>
      <c r="H38" s="31" t="n"/>
      <c r="I38" s="32" t="n"/>
      <c r="J38" s="33">
        <f>IF(OR(H38="",I38=""),"",H38*I38)</f>
        <v/>
      </c>
      <c r="K38" s="33">
        <f>IF(OR(H38="",J38=""),"",H38+J38)</f>
        <v/>
      </c>
      <c r="L38" s="31" t="n"/>
      <c r="M38" s="33">
        <f>IF(K38="","",K38-L38)</f>
        <v/>
      </c>
      <c r="N38" s="9">
        <f>IF(OR(M38="",G38=""),"",IF(M38&lt;=0,0,MAX(0,TODAY()-G38)))</f>
        <v/>
      </c>
      <c r="O38" s="9">
        <f>IF(OR(M38="",N38=""),"",IF(M38&lt;=0,"Paid",IF(N38=0,"Current",IF(N38&lt;=30,"1-30 days",IF(N38&lt;=60,"31-60 days",IF(N38&lt;=90,"61-90 days","90+ days"))))))</f>
        <v/>
      </c>
      <c r="P38" s="9">
        <f>IF(OR(M38="",N38=""),"",IF(M38&lt;=0,"Paid",IF(N38&gt;90,"Escalate",IF(N38&gt;30,"Follow up","Monitor"))))</f>
        <v/>
      </c>
      <c r="Q38" s="30" t="n"/>
      <c r="R38" s="30" t="n"/>
      <c r="S38" s="4" t="n"/>
    </row>
    <row r="39">
      <c r="A39" s="2" t="n"/>
      <c r="B39" s="2" t="n"/>
      <c r="C39" s="3">
        <f>IF(B39="","",IFERROR(VLOOKUP(B39,'Dashboard'!$J$5:$K$14,2,FALSE),""))</f>
        <v/>
      </c>
      <c r="D39" s="4" t="n"/>
      <c r="E39" s="4" t="n"/>
      <c r="F39" s="30" t="n"/>
      <c r="G39" s="30" t="n"/>
      <c r="H39" s="31" t="n"/>
      <c r="I39" s="32" t="n"/>
      <c r="J39" s="33">
        <f>IF(OR(H39="",I39=""),"",H39*I39)</f>
        <v/>
      </c>
      <c r="K39" s="33">
        <f>IF(OR(H39="",J39=""),"",H39+J39)</f>
        <v/>
      </c>
      <c r="L39" s="31" t="n"/>
      <c r="M39" s="33">
        <f>IF(K39="","",K39-L39)</f>
        <v/>
      </c>
      <c r="N39" s="9">
        <f>IF(OR(M39="",G39=""),"",IF(M39&lt;=0,0,MAX(0,TODAY()-G39)))</f>
        <v/>
      </c>
      <c r="O39" s="9">
        <f>IF(OR(M39="",N39=""),"",IF(M39&lt;=0,"Paid",IF(N39=0,"Current",IF(N39&lt;=30,"1-30 days",IF(N39&lt;=60,"31-60 days",IF(N39&lt;=90,"61-90 days","90+ days"))))))</f>
        <v/>
      </c>
      <c r="P39" s="9">
        <f>IF(OR(M39="",N39=""),"",IF(M39&lt;=0,"Paid",IF(N39&gt;90,"Escalate",IF(N39&gt;30,"Follow up","Monitor"))))</f>
        <v/>
      </c>
      <c r="Q39" s="30" t="n"/>
      <c r="R39" s="30" t="n"/>
      <c r="S39" s="4" t="n"/>
    </row>
    <row r="40">
      <c r="A40" s="2" t="n"/>
      <c r="B40" s="2" t="n"/>
      <c r="C40" s="3">
        <f>IF(B40="","",IFERROR(VLOOKUP(B40,'Dashboard'!$J$5:$K$14,2,FALSE),""))</f>
        <v/>
      </c>
      <c r="D40" s="4" t="n"/>
      <c r="E40" s="4" t="n"/>
      <c r="F40" s="30" t="n"/>
      <c r="G40" s="30" t="n"/>
      <c r="H40" s="31" t="n"/>
      <c r="I40" s="32" t="n"/>
      <c r="J40" s="33">
        <f>IF(OR(H40="",I40=""),"",H40*I40)</f>
        <v/>
      </c>
      <c r="K40" s="33">
        <f>IF(OR(H40="",J40=""),"",H40+J40)</f>
        <v/>
      </c>
      <c r="L40" s="31" t="n"/>
      <c r="M40" s="33">
        <f>IF(K40="","",K40-L40)</f>
        <v/>
      </c>
      <c r="N40" s="9">
        <f>IF(OR(M40="",G40=""),"",IF(M40&lt;=0,0,MAX(0,TODAY()-G40)))</f>
        <v/>
      </c>
      <c r="O40" s="9">
        <f>IF(OR(M40="",N40=""),"",IF(M40&lt;=0,"Paid",IF(N40=0,"Current",IF(N40&lt;=30,"1-30 days",IF(N40&lt;=60,"31-60 days",IF(N40&lt;=90,"61-90 days","90+ days"))))))</f>
        <v/>
      </c>
      <c r="P40" s="9">
        <f>IF(OR(M40="",N40=""),"",IF(M40&lt;=0,"Paid",IF(N40&gt;90,"Escalate",IF(N40&gt;30,"Follow up","Monitor"))))</f>
        <v/>
      </c>
      <c r="Q40" s="30" t="n"/>
      <c r="R40" s="30" t="n"/>
      <c r="S40" s="4" t="n"/>
    </row>
    <row r="41">
      <c r="A41" s="2" t="n"/>
      <c r="B41" s="2" t="n"/>
      <c r="C41" s="3">
        <f>IF(B41="","",IFERROR(VLOOKUP(B41,'Dashboard'!$J$5:$K$14,2,FALSE),""))</f>
        <v/>
      </c>
      <c r="D41" s="4" t="n"/>
      <c r="E41" s="4" t="n"/>
      <c r="F41" s="30" t="n"/>
      <c r="G41" s="30" t="n"/>
      <c r="H41" s="31" t="n"/>
      <c r="I41" s="32" t="n"/>
      <c r="J41" s="33">
        <f>IF(OR(H41="",I41=""),"",H41*I41)</f>
        <v/>
      </c>
      <c r="K41" s="33">
        <f>IF(OR(H41="",J41=""),"",H41+J41)</f>
        <v/>
      </c>
      <c r="L41" s="31" t="n"/>
      <c r="M41" s="33">
        <f>IF(K41="","",K41-L41)</f>
        <v/>
      </c>
      <c r="N41" s="9">
        <f>IF(OR(M41="",G41=""),"",IF(M41&lt;=0,0,MAX(0,TODAY()-G41)))</f>
        <v/>
      </c>
      <c r="O41" s="9">
        <f>IF(OR(M41="",N41=""),"",IF(M41&lt;=0,"Paid",IF(N41=0,"Current",IF(N41&lt;=30,"1-30 days",IF(N41&lt;=60,"31-60 days",IF(N41&lt;=90,"61-90 days","90+ days"))))))</f>
        <v/>
      </c>
      <c r="P41" s="9">
        <f>IF(OR(M41="",N41=""),"",IF(M41&lt;=0,"Paid",IF(N41&gt;90,"Escalate",IF(N41&gt;30,"Follow up","Monitor"))))</f>
        <v/>
      </c>
      <c r="Q41" s="30" t="n"/>
      <c r="R41" s="30" t="n"/>
      <c r="S41" s="4" t="n"/>
    </row>
    <row r="42">
      <c r="A42" s="2" t="n"/>
      <c r="B42" s="2" t="n"/>
      <c r="C42" s="3">
        <f>IF(B42="","",IFERROR(VLOOKUP(B42,'Dashboard'!$J$5:$K$14,2,FALSE),""))</f>
        <v/>
      </c>
      <c r="D42" s="4" t="n"/>
      <c r="E42" s="4" t="n"/>
      <c r="F42" s="30" t="n"/>
      <c r="G42" s="30" t="n"/>
      <c r="H42" s="31" t="n"/>
      <c r="I42" s="32" t="n"/>
      <c r="J42" s="33">
        <f>IF(OR(H42="",I42=""),"",H42*I42)</f>
        <v/>
      </c>
      <c r="K42" s="33">
        <f>IF(OR(H42="",J42=""),"",H42+J42)</f>
        <v/>
      </c>
      <c r="L42" s="31" t="n"/>
      <c r="M42" s="33">
        <f>IF(K42="","",K42-L42)</f>
        <v/>
      </c>
      <c r="N42" s="9">
        <f>IF(OR(M42="",G42=""),"",IF(M42&lt;=0,0,MAX(0,TODAY()-G42)))</f>
        <v/>
      </c>
      <c r="O42" s="9">
        <f>IF(OR(M42="",N42=""),"",IF(M42&lt;=0,"Paid",IF(N42=0,"Current",IF(N42&lt;=30,"1-30 days",IF(N42&lt;=60,"31-60 days",IF(N42&lt;=90,"61-90 days","90+ days"))))))</f>
        <v/>
      </c>
      <c r="P42" s="9">
        <f>IF(OR(M42="",N42=""),"",IF(M42&lt;=0,"Paid",IF(N42&gt;90,"Escalate",IF(N42&gt;30,"Follow up","Monitor"))))</f>
        <v/>
      </c>
      <c r="Q42" s="30" t="n"/>
      <c r="R42" s="30" t="n"/>
      <c r="S42" s="4" t="n"/>
    </row>
    <row r="43">
      <c r="A43" s="2" t="n"/>
      <c r="B43" s="2" t="n"/>
      <c r="C43" s="3">
        <f>IF(B43="","",IFERROR(VLOOKUP(B43,'Dashboard'!$J$5:$K$14,2,FALSE),""))</f>
        <v/>
      </c>
      <c r="D43" s="4" t="n"/>
      <c r="E43" s="4" t="n"/>
      <c r="F43" s="30" t="n"/>
      <c r="G43" s="30" t="n"/>
      <c r="H43" s="31" t="n"/>
      <c r="I43" s="32" t="n"/>
      <c r="J43" s="33">
        <f>IF(OR(H43="",I43=""),"",H43*I43)</f>
        <v/>
      </c>
      <c r="K43" s="33">
        <f>IF(OR(H43="",J43=""),"",H43+J43)</f>
        <v/>
      </c>
      <c r="L43" s="31" t="n"/>
      <c r="M43" s="33">
        <f>IF(K43="","",K43-L43)</f>
        <v/>
      </c>
      <c r="N43" s="9">
        <f>IF(OR(M43="",G43=""),"",IF(M43&lt;=0,0,MAX(0,TODAY()-G43)))</f>
        <v/>
      </c>
      <c r="O43" s="9">
        <f>IF(OR(M43="",N43=""),"",IF(M43&lt;=0,"Paid",IF(N43=0,"Current",IF(N43&lt;=30,"1-30 days",IF(N43&lt;=60,"31-60 days",IF(N43&lt;=90,"61-90 days","90+ days"))))))</f>
        <v/>
      </c>
      <c r="P43" s="9">
        <f>IF(OR(M43="",N43=""),"",IF(M43&lt;=0,"Paid",IF(N43&gt;90,"Escalate",IF(N43&gt;30,"Follow up","Monitor"))))</f>
        <v/>
      </c>
      <c r="Q43" s="30" t="n"/>
      <c r="R43" s="30" t="n"/>
      <c r="S43" s="4" t="n"/>
    </row>
    <row r="44">
      <c r="A44" s="2" t="n"/>
      <c r="B44" s="2" t="n"/>
      <c r="C44" s="3">
        <f>IF(B44="","",IFERROR(VLOOKUP(B44,'Dashboard'!$J$5:$K$14,2,FALSE),""))</f>
        <v/>
      </c>
      <c r="D44" s="4" t="n"/>
      <c r="E44" s="4" t="n"/>
      <c r="F44" s="30" t="n"/>
      <c r="G44" s="30" t="n"/>
      <c r="H44" s="31" t="n"/>
      <c r="I44" s="32" t="n"/>
      <c r="J44" s="33">
        <f>IF(OR(H44="",I44=""),"",H44*I44)</f>
        <v/>
      </c>
      <c r="K44" s="33">
        <f>IF(OR(H44="",J44=""),"",H44+J44)</f>
        <v/>
      </c>
      <c r="L44" s="31" t="n"/>
      <c r="M44" s="33">
        <f>IF(K44="","",K44-L44)</f>
        <v/>
      </c>
      <c r="N44" s="9">
        <f>IF(OR(M44="",G44=""),"",IF(M44&lt;=0,0,MAX(0,TODAY()-G44)))</f>
        <v/>
      </c>
      <c r="O44" s="9">
        <f>IF(OR(M44="",N44=""),"",IF(M44&lt;=0,"Paid",IF(N44=0,"Current",IF(N44&lt;=30,"1-30 days",IF(N44&lt;=60,"31-60 days",IF(N44&lt;=90,"61-90 days","90+ days"))))))</f>
        <v/>
      </c>
      <c r="P44" s="9">
        <f>IF(OR(M44="",N44=""),"",IF(M44&lt;=0,"Paid",IF(N44&gt;90,"Escalate",IF(N44&gt;30,"Follow up","Monitor"))))</f>
        <v/>
      </c>
      <c r="Q44" s="30" t="n"/>
      <c r="R44" s="30" t="n"/>
      <c r="S44" s="4" t="n"/>
    </row>
    <row r="45">
      <c r="A45" s="2" t="n"/>
      <c r="B45" s="2" t="n"/>
      <c r="C45" s="3">
        <f>IF(B45="","",IFERROR(VLOOKUP(B45,'Dashboard'!$J$5:$K$14,2,FALSE),""))</f>
        <v/>
      </c>
      <c r="D45" s="4" t="n"/>
      <c r="E45" s="4" t="n"/>
      <c r="F45" s="30" t="n"/>
      <c r="G45" s="30" t="n"/>
      <c r="H45" s="31" t="n"/>
      <c r="I45" s="32" t="n"/>
      <c r="J45" s="33">
        <f>IF(OR(H45="",I45=""),"",H45*I45)</f>
        <v/>
      </c>
      <c r="K45" s="33">
        <f>IF(OR(H45="",J45=""),"",H45+J45)</f>
        <v/>
      </c>
      <c r="L45" s="31" t="n"/>
      <c r="M45" s="33">
        <f>IF(K45="","",K45-L45)</f>
        <v/>
      </c>
      <c r="N45" s="9">
        <f>IF(OR(M45="",G45=""),"",IF(M45&lt;=0,0,MAX(0,TODAY()-G45)))</f>
        <v/>
      </c>
      <c r="O45" s="9">
        <f>IF(OR(M45="",N45=""),"",IF(M45&lt;=0,"Paid",IF(N45=0,"Current",IF(N45&lt;=30,"1-30 days",IF(N45&lt;=60,"31-60 days",IF(N45&lt;=90,"61-90 days","90+ days"))))))</f>
        <v/>
      </c>
      <c r="P45" s="9">
        <f>IF(OR(M45="",N45=""),"",IF(M45&lt;=0,"Paid",IF(N45&gt;90,"Escalate",IF(N45&gt;30,"Follow up","Monitor"))))</f>
        <v/>
      </c>
      <c r="Q45" s="30" t="n"/>
      <c r="R45" s="30" t="n"/>
      <c r="S45" s="4" t="n"/>
    </row>
    <row r="46">
      <c r="A46" s="2" t="n"/>
      <c r="B46" s="2" t="n"/>
      <c r="C46" s="3">
        <f>IF(B46="","",IFERROR(VLOOKUP(B46,'Dashboard'!$J$5:$K$14,2,FALSE),""))</f>
        <v/>
      </c>
      <c r="D46" s="4" t="n"/>
      <c r="E46" s="4" t="n"/>
      <c r="F46" s="30" t="n"/>
      <c r="G46" s="30" t="n"/>
      <c r="H46" s="31" t="n"/>
      <c r="I46" s="32" t="n"/>
      <c r="J46" s="33">
        <f>IF(OR(H46="",I46=""),"",H46*I46)</f>
        <v/>
      </c>
      <c r="K46" s="33">
        <f>IF(OR(H46="",J46=""),"",H46+J46)</f>
        <v/>
      </c>
      <c r="L46" s="31" t="n"/>
      <c r="M46" s="33">
        <f>IF(K46="","",K46-L46)</f>
        <v/>
      </c>
      <c r="N46" s="9">
        <f>IF(OR(M46="",G46=""),"",IF(M46&lt;=0,0,MAX(0,TODAY()-G46)))</f>
        <v/>
      </c>
      <c r="O46" s="9">
        <f>IF(OR(M46="",N46=""),"",IF(M46&lt;=0,"Paid",IF(N46=0,"Current",IF(N46&lt;=30,"1-30 days",IF(N46&lt;=60,"31-60 days",IF(N46&lt;=90,"61-90 days","90+ days"))))))</f>
        <v/>
      </c>
      <c r="P46" s="9">
        <f>IF(OR(M46="",N46=""),"",IF(M46&lt;=0,"Paid",IF(N46&gt;90,"Escalate",IF(N46&gt;30,"Follow up","Monitor"))))</f>
        <v/>
      </c>
      <c r="Q46" s="30" t="n"/>
      <c r="R46" s="30" t="n"/>
      <c r="S46" s="4" t="n"/>
    </row>
    <row r="47">
      <c r="A47" s="2" t="n"/>
      <c r="B47" s="2" t="n"/>
      <c r="C47" s="3">
        <f>IF(B47="","",IFERROR(VLOOKUP(B47,'Dashboard'!$J$5:$K$14,2,FALSE),""))</f>
        <v/>
      </c>
      <c r="D47" s="4" t="n"/>
      <c r="E47" s="4" t="n"/>
      <c r="F47" s="30" t="n"/>
      <c r="G47" s="30" t="n"/>
      <c r="H47" s="31" t="n"/>
      <c r="I47" s="32" t="n"/>
      <c r="J47" s="33">
        <f>IF(OR(H47="",I47=""),"",H47*I47)</f>
        <v/>
      </c>
      <c r="K47" s="33">
        <f>IF(OR(H47="",J47=""),"",H47+J47)</f>
        <v/>
      </c>
      <c r="L47" s="31" t="n"/>
      <c r="M47" s="33">
        <f>IF(K47="","",K47-L47)</f>
        <v/>
      </c>
      <c r="N47" s="9">
        <f>IF(OR(M47="",G47=""),"",IF(M47&lt;=0,0,MAX(0,TODAY()-G47)))</f>
        <v/>
      </c>
      <c r="O47" s="9">
        <f>IF(OR(M47="",N47=""),"",IF(M47&lt;=0,"Paid",IF(N47=0,"Current",IF(N47&lt;=30,"1-30 days",IF(N47&lt;=60,"31-60 days",IF(N47&lt;=90,"61-90 days","90+ days"))))))</f>
        <v/>
      </c>
      <c r="P47" s="9">
        <f>IF(OR(M47="",N47=""),"",IF(M47&lt;=0,"Paid",IF(N47&gt;90,"Escalate",IF(N47&gt;30,"Follow up","Monitor"))))</f>
        <v/>
      </c>
      <c r="Q47" s="30" t="n"/>
      <c r="R47" s="30" t="n"/>
      <c r="S47" s="4" t="n"/>
    </row>
    <row r="48">
      <c r="A48" s="2" t="n"/>
      <c r="B48" s="2" t="n"/>
      <c r="C48" s="3">
        <f>IF(B48="","",IFERROR(VLOOKUP(B48,'Dashboard'!$J$5:$K$14,2,FALSE),""))</f>
        <v/>
      </c>
      <c r="D48" s="4" t="n"/>
      <c r="E48" s="4" t="n"/>
      <c r="F48" s="30" t="n"/>
      <c r="G48" s="30" t="n"/>
      <c r="H48" s="31" t="n"/>
      <c r="I48" s="32" t="n"/>
      <c r="J48" s="33">
        <f>IF(OR(H48="",I48=""),"",H48*I48)</f>
        <v/>
      </c>
      <c r="K48" s="33">
        <f>IF(OR(H48="",J48=""),"",H48+J48)</f>
        <v/>
      </c>
      <c r="L48" s="31" t="n"/>
      <c r="M48" s="33">
        <f>IF(K48="","",K48-L48)</f>
        <v/>
      </c>
      <c r="N48" s="9">
        <f>IF(OR(M48="",G48=""),"",IF(M48&lt;=0,0,MAX(0,TODAY()-G48)))</f>
        <v/>
      </c>
      <c r="O48" s="9">
        <f>IF(OR(M48="",N48=""),"",IF(M48&lt;=0,"Paid",IF(N48=0,"Current",IF(N48&lt;=30,"1-30 days",IF(N48&lt;=60,"31-60 days",IF(N48&lt;=90,"61-90 days","90+ days"))))))</f>
        <v/>
      </c>
      <c r="P48" s="9">
        <f>IF(OR(M48="",N48=""),"",IF(M48&lt;=0,"Paid",IF(N48&gt;90,"Escalate",IF(N48&gt;30,"Follow up","Monitor"))))</f>
        <v/>
      </c>
      <c r="Q48" s="30" t="n"/>
      <c r="R48" s="30" t="n"/>
      <c r="S48" s="4" t="n"/>
    </row>
    <row r="49">
      <c r="A49" s="2" t="n"/>
      <c r="B49" s="2" t="n"/>
      <c r="C49" s="3">
        <f>IF(B49="","",IFERROR(VLOOKUP(B49,'Dashboard'!$J$5:$K$14,2,FALSE),""))</f>
        <v/>
      </c>
      <c r="D49" s="4" t="n"/>
      <c r="E49" s="4" t="n"/>
      <c r="F49" s="30" t="n"/>
      <c r="G49" s="30" t="n"/>
      <c r="H49" s="31" t="n"/>
      <c r="I49" s="32" t="n"/>
      <c r="J49" s="33">
        <f>IF(OR(H49="",I49=""),"",H49*I49)</f>
        <v/>
      </c>
      <c r="K49" s="33">
        <f>IF(OR(H49="",J49=""),"",H49+J49)</f>
        <v/>
      </c>
      <c r="L49" s="31" t="n"/>
      <c r="M49" s="33">
        <f>IF(K49="","",K49-L49)</f>
        <v/>
      </c>
      <c r="N49" s="9">
        <f>IF(OR(M49="",G49=""),"",IF(M49&lt;=0,0,MAX(0,TODAY()-G49)))</f>
        <v/>
      </c>
      <c r="O49" s="9">
        <f>IF(OR(M49="",N49=""),"",IF(M49&lt;=0,"Paid",IF(N49=0,"Current",IF(N49&lt;=30,"1-30 days",IF(N49&lt;=60,"31-60 days",IF(N49&lt;=90,"61-90 days","90+ days"))))))</f>
        <v/>
      </c>
      <c r="P49" s="9">
        <f>IF(OR(M49="",N49=""),"",IF(M49&lt;=0,"Paid",IF(N49&gt;90,"Escalate",IF(N49&gt;30,"Follow up","Monitor"))))</f>
        <v/>
      </c>
      <c r="Q49" s="30" t="n"/>
      <c r="R49" s="30" t="n"/>
      <c r="S49" s="4" t="n"/>
    </row>
    <row r="50">
      <c r="A50" s="2" t="n"/>
      <c r="B50" s="2" t="n"/>
      <c r="C50" s="3">
        <f>IF(B50="","",IFERROR(VLOOKUP(B50,'Dashboard'!$J$5:$K$14,2,FALSE),""))</f>
        <v/>
      </c>
      <c r="D50" s="4" t="n"/>
      <c r="E50" s="4" t="n"/>
      <c r="F50" s="30" t="n"/>
      <c r="G50" s="30" t="n"/>
      <c r="H50" s="31" t="n"/>
      <c r="I50" s="32" t="n"/>
      <c r="J50" s="33">
        <f>IF(OR(H50="",I50=""),"",H50*I50)</f>
        <v/>
      </c>
      <c r="K50" s="33">
        <f>IF(OR(H50="",J50=""),"",H50+J50)</f>
        <v/>
      </c>
      <c r="L50" s="31" t="n"/>
      <c r="M50" s="33">
        <f>IF(K50="","",K50-L50)</f>
        <v/>
      </c>
      <c r="N50" s="9">
        <f>IF(OR(M50="",G50=""),"",IF(M50&lt;=0,0,MAX(0,TODAY()-G50)))</f>
        <v/>
      </c>
      <c r="O50" s="9">
        <f>IF(OR(M50="",N50=""),"",IF(M50&lt;=0,"Paid",IF(N50=0,"Current",IF(N50&lt;=30,"1-30 days",IF(N50&lt;=60,"31-60 days",IF(N50&lt;=90,"61-90 days","90+ days"))))))</f>
        <v/>
      </c>
      <c r="P50" s="9">
        <f>IF(OR(M50="",N50=""),"",IF(M50&lt;=0,"Paid",IF(N50&gt;90,"Escalate",IF(N50&gt;30,"Follow up","Monitor"))))</f>
        <v/>
      </c>
      <c r="Q50" s="30" t="n"/>
      <c r="R50" s="30" t="n"/>
      <c r="S50" s="4" t="n"/>
    </row>
    <row r="51">
      <c r="A51" s="2" t="n"/>
      <c r="B51" s="2" t="n"/>
      <c r="C51" s="3">
        <f>IF(B51="","",IFERROR(VLOOKUP(B51,'Dashboard'!$J$5:$K$14,2,FALSE),""))</f>
        <v/>
      </c>
      <c r="D51" s="4" t="n"/>
      <c r="E51" s="4" t="n"/>
      <c r="F51" s="30" t="n"/>
      <c r="G51" s="30" t="n"/>
      <c r="H51" s="31" t="n"/>
      <c r="I51" s="32" t="n"/>
      <c r="J51" s="33">
        <f>IF(OR(H51="",I51=""),"",H51*I51)</f>
        <v/>
      </c>
      <c r="K51" s="33">
        <f>IF(OR(H51="",J51=""),"",H51+J51)</f>
        <v/>
      </c>
      <c r="L51" s="31" t="n"/>
      <c r="M51" s="33">
        <f>IF(K51="","",K51-L51)</f>
        <v/>
      </c>
      <c r="N51" s="9">
        <f>IF(OR(M51="",G51=""),"",IF(M51&lt;=0,0,MAX(0,TODAY()-G51)))</f>
        <v/>
      </c>
      <c r="O51" s="9">
        <f>IF(OR(M51="",N51=""),"",IF(M51&lt;=0,"Paid",IF(N51=0,"Current",IF(N51&lt;=30,"1-30 days",IF(N51&lt;=60,"31-60 days",IF(N51&lt;=90,"61-90 days","90+ days"))))))</f>
        <v/>
      </c>
      <c r="P51" s="9">
        <f>IF(OR(M51="",N51=""),"",IF(M51&lt;=0,"Paid",IF(N51&gt;90,"Escalate",IF(N51&gt;30,"Follow up","Monitor"))))</f>
        <v/>
      </c>
      <c r="Q51" s="30" t="n"/>
      <c r="R51" s="30" t="n"/>
      <c r="S51" s="4" t="n"/>
    </row>
    <row r="52">
      <c r="A52" s="2" t="n"/>
      <c r="B52" s="2" t="n"/>
      <c r="C52" s="3">
        <f>IF(B52="","",IFERROR(VLOOKUP(B52,'Dashboard'!$J$5:$K$14,2,FALSE),""))</f>
        <v/>
      </c>
      <c r="D52" s="4" t="n"/>
      <c r="E52" s="4" t="n"/>
      <c r="F52" s="30" t="n"/>
      <c r="G52" s="30" t="n"/>
      <c r="H52" s="31" t="n"/>
      <c r="I52" s="32" t="n"/>
      <c r="J52" s="33">
        <f>IF(OR(H52="",I52=""),"",H52*I52)</f>
        <v/>
      </c>
      <c r="K52" s="33">
        <f>IF(OR(H52="",J52=""),"",H52+J52)</f>
        <v/>
      </c>
      <c r="L52" s="31" t="n"/>
      <c r="M52" s="33">
        <f>IF(K52="","",K52-L52)</f>
        <v/>
      </c>
      <c r="N52" s="9">
        <f>IF(OR(M52="",G52=""),"",IF(M52&lt;=0,0,MAX(0,TODAY()-G52)))</f>
        <v/>
      </c>
      <c r="O52" s="9">
        <f>IF(OR(M52="",N52=""),"",IF(M52&lt;=0,"Paid",IF(N52=0,"Current",IF(N52&lt;=30,"1-30 days",IF(N52&lt;=60,"31-60 days",IF(N52&lt;=90,"61-90 days","90+ days"))))))</f>
        <v/>
      </c>
      <c r="P52" s="9">
        <f>IF(OR(M52="",N52=""),"",IF(M52&lt;=0,"Paid",IF(N52&gt;90,"Escalate",IF(N52&gt;30,"Follow up","Monitor"))))</f>
        <v/>
      </c>
      <c r="Q52" s="30" t="n"/>
      <c r="R52" s="30" t="n"/>
      <c r="S52" s="4" t="n"/>
    </row>
    <row r="53">
      <c r="A53" s="2" t="n"/>
      <c r="B53" s="2" t="n"/>
      <c r="C53" s="3">
        <f>IF(B53="","",IFERROR(VLOOKUP(B53,'Dashboard'!$J$5:$K$14,2,FALSE),""))</f>
        <v/>
      </c>
      <c r="D53" s="4" t="n"/>
      <c r="E53" s="4" t="n"/>
      <c r="F53" s="30" t="n"/>
      <c r="G53" s="30" t="n"/>
      <c r="H53" s="31" t="n"/>
      <c r="I53" s="32" t="n"/>
      <c r="J53" s="33">
        <f>IF(OR(H53="",I53=""),"",H53*I53)</f>
        <v/>
      </c>
      <c r="K53" s="33">
        <f>IF(OR(H53="",J53=""),"",H53+J53)</f>
        <v/>
      </c>
      <c r="L53" s="31" t="n"/>
      <c r="M53" s="33">
        <f>IF(K53="","",K53-L53)</f>
        <v/>
      </c>
      <c r="N53" s="9">
        <f>IF(OR(M53="",G53=""),"",IF(M53&lt;=0,0,MAX(0,TODAY()-G53)))</f>
        <v/>
      </c>
      <c r="O53" s="9">
        <f>IF(OR(M53="",N53=""),"",IF(M53&lt;=0,"Paid",IF(N53=0,"Current",IF(N53&lt;=30,"1-30 days",IF(N53&lt;=60,"31-60 days",IF(N53&lt;=90,"61-90 days","90+ days"))))))</f>
        <v/>
      </c>
      <c r="P53" s="9">
        <f>IF(OR(M53="",N53=""),"",IF(M53&lt;=0,"Paid",IF(N53&gt;90,"Escalate",IF(N53&gt;30,"Follow up","Monitor"))))</f>
        <v/>
      </c>
      <c r="Q53" s="30" t="n"/>
      <c r="R53" s="30" t="n"/>
      <c r="S53" s="4" t="n"/>
    </row>
    <row r="54">
      <c r="A54" s="2" t="n"/>
      <c r="B54" s="2" t="n"/>
      <c r="C54" s="3">
        <f>IF(B54="","",IFERROR(VLOOKUP(B54,'Dashboard'!$J$5:$K$14,2,FALSE),""))</f>
        <v/>
      </c>
      <c r="D54" s="4" t="n"/>
      <c r="E54" s="4" t="n"/>
      <c r="F54" s="30" t="n"/>
      <c r="G54" s="30" t="n"/>
      <c r="H54" s="31" t="n"/>
      <c r="I54" s="32" t="n"/>
      <c r="J54" s="33">
        <f>IF(OR(H54="",I54=""),"",H54*I54)</f>
        <v/>
      </c>
      <c r="K54" s="33">
        <f>IF(OR(H54="",J54=""),"",H54+J54)</f>
        <v/>
      </c>
      <c r="L54" s="31" t="n"/>
      <c r="M54" s="33">
        <f>IF(K54="","",K54-L54)</f>
        <v/>
      </c>
      <c r="N54" s="9">
        <f>IF(OR(M54="",G54=""),"",IF(M54&lt;=0,0,MAX(0,TODAY()-G54)))</f>
        <v/>
      </c>
      <c r="O54" s="9">
        <f>IF(OR(M54="",N54=""),"",IF(M54&lt;=0,"Paid",IF(N54=0,"Current",IF(N54&lt;=30,"1-30 days",IF(N54&lt;=60,"31-60 days",IF(N54&lt;=90,"61-90 days","90+ days"))))))</f>
        <v/>
      </c>
      <c r="P54" s="9">
        <f>IF(OR(M54="",N54=""),"",IF(M54&lt;=0,"Paid",IF(N54&gt;90,"Escalate",IF(N54&gt;30,"Follow up","Monitor"))))</f>
        <v/>
      </c>
      <c r="Q54" s="30" t="n"/>
      <c r="R54" s="30" t="n"/>
      <c r="S54" s="4" t="n"/>
    </row>
    <row r="55">
      <c r="A55" s="2" t="n"/>
      <c r="B55" s="2" t="n"/>
      <c r="C55" s="3">
        <f>IF(B55="","",IFERROR(VLOOKUP(B55,'Dashboard'!$J$5:$K$14,2,FALSE),""))</f>
        <v/>
      </c>
      <c r="D55" s="4" t="n"/>
      <c r="E55" s="4" t="n"/>
      <c r="F55" s="30" t="n"/>
      <c r="G55" s="30" t="n"/>
      <c r="H55" s="31" t="n"/>
      <c r="I55" s="32" t="n"/>
      <c r="J55" s="33">
        <f>IF(OR(H55="",I55=""),"",H55*I55)</f>
        <v/>
      </c>
      <c r="K55" s="33">
        <f>IF(OR(H55="",J55=""),"",H55+J55)</f>
        <v/>
      </c>
      <c r="L55" s="31" t="n"/>
      <c r="M55" s="33">
        <f>IF(K55="","",K55-L55)</f>
        <v/>
      </c>
      <c r="N55" s="9">
        <f>IF(OR(M55="",G55=""),"",IF(M55&lt;=0,0,MAX(0,TODAY()-G55)))</f>
        <v/>
      </c>
      <c r="O55" s="9">
        <f>IF(OR(M55="",N55=""),"",IF(M55&lt;=0,"Paid",IF(N55=0,"Current",IF(N55&lt;=30,"1-30 days",IF(N55&lt;=60,"31-60 days",IF(N55&lt;=90,"61-90 days","90+ days"))))))</f>
        <v/>
      </c>
      <c r="P55" s="9">
        <f>IF(OR(M55="",N55=""),"",IF(M55&lt;=0,"Paid",IF(N55&gt;90,"Escalate",IF(N55&gt;30,"Follow up","Monitor"))))</f>
        <v/>
      </c>
      <c r="Q55" s="30" t="n"/>
      <c r="R55" s="30" t="n"/>
      <c r="S55" s="4" t="n"/>
    </row>
    <row r="56">
      <c r="A56" s="2" t="n"/>
      <c r="B56" s="2" t="n"/>
      <c r="C56" s="3">
        <f>IF(B56="","",IFERROR(VLOOKUP(B56,'Dashboard'!$J$5:$K$14,2,FALSE),""))</f>
        <v/>
      </c>
      <c r="D56" s="4" t="n"/>
      <c r="E56" s="4" t="n"/>
      <c r="F56" s="30" t="n"/>
      <c r="G56" s="30" t="n"/>
      <c r="H56" s="31" t="n"/>
      <c r="I56" s="32" t="n"/>
      <c r="J56" s="33">
        <f>IF(OR(H56="",I56=""),"",H56*I56)</f>
        <v/>
      </c>
      <c r="K56" s="33">
        <f>IF(OR(H56="",J56=""),"",H56+J56)</f>
        <v/>
      </c>
      <c r="L56" s="31" t="n"/>
      <c r="M56" s="33">
        <f>IF(K56="","",K56-L56)</f>
        <v/>
      </c>
      <c r="N56" s="9">
        <f>IF(OR(M56="",G56=""),"",IF(M56&lt;=0,0,MAX(0,TODAY()-G56)))</f>
        <v/>
      </c>
      <c r="O56" s="9">
        <f>IF(OR(M56="",N56=""),"",IF(M56&lt;=0,"Paid",IF(N56=0,"Current",IF(N56&lt;=30,"1-30 days",IF(N56&lt;=60,"31-60 days",IF(N56&lt;=90,"61-90 days","90+ days"))))))</f>
        <v/>
      </c>
      <c r="P56" s="9">
        <f>IF(OR(M56="",N56=""),"",IF(M56&lt;=0,"Paid",IF(N56&gt;90,"Escalate",IF(N56&gt;30,"Follow up","Monitor"))))</f>
        <v/>
      </c>
      <c r="Q56" s="30" t="n"/>
      <c r="R56" s="30" t="n"/>
      <c r="S56" s="4" t="n"/>
    </row>
    <row r="57">
      <c r="A57" s="2" t="n"/>
      <c r="B57" s="2" t="n"/>
      <c r="C57" s="3">
        <f>IF(B57="","",IFERROR(VLOOKUP(B57,'Dashboard'!$J$5:$K$14,2,FALSE),""))</f>
        <v/>
      </c>
      <c r="D57" s="4" t="n"/>
      <c r="E57" s="4" t="n"/>
      <c r="F57" s="30" t="n"/>
      <c r="G57" s="30" t="n"/>
      <c r="H57" s="31" t="n"/>
      <c r="I57" s="32" t="n"/>
      <c r="J57" s="33">
        <f>IF(OR(H57="",I57=""),"",H57*I57)</f>
        <v/>
      </c>
      <c r="K57" s="33">
        <f>IF(OR(H57="",J57=""),"",H57+J57)</f>
        <v/>
      </c>
      <c r="L57" s="31" t="n"/>
      <c r="M57" s="33">
        <f>IF(K57="","",K57-L57)</f>
        <v/>
      </c>
      <c r="N57" s="9">
        <f>IF(OR(M57="",G57=""),"",IF(M57&lt;=0,0,MAX(0,TODAY()-G57)))</f>
        <v/>
      </c>
      <c r="O57" s="9">
        <f>IF(OR(M57="",N57=""),"",IF(M57&lt;=0,"Paid",IF(N57=0,"Current",IF(N57&lt;=30,"1-30 days",IF(N57&lt;=60,"31-60 days",IF(N57&lt;=90,"61-90 days","90+ days"))))))</f>
        <v/>
      </c>
      <c r="P57" s="9">
        <f>IF(OR(M57="",N57=""),"",IF(M57&lt;=0,"Paid",IF(N57&gt;90,"Escalate",IF(N57&gt;30,"Follow up","Monitor"))))</f>
        <v/>
      </c>
      <c r="Q57" s="30" t="n"/>
      <c r="R57" s="30" t="n"/>
      <c r="S57" s="4" t="n"/>
    </row>
    <row r="58">
      <c r="A58" s="2" t="n"/>
      <c r="B58" s="2" t="n"/>
      <c r="C58" s="3">
        <f>IF(B58="","",IFERROR(VLOOKUP(B58,'Dashboard'!$J$5:$K$14,2,FALSE),""))</f>
        <v/>
      </c>
      <c r="D58" s="4" t="n"/>
      <c r="E58" s="4" t="n"/>
      <c r="F58" s="30" t="n"/>
      <c r="G58" s="30" t="n"/>
      <c r="H58" s="31" t="n"/>
      <c r="I58" s="32" t="n"/>
      <c r="J58" s="33">
        <f>IF(OR(H58="",I58=""),"",H58*I58)</f>
        <v/>
      </c>
      <c r="K58" s="33">
        <f>IF(OR(H58="",J58=""),"",H58+J58)</f>
        <v/>
      </c>
      <c r="L58" s="31" t="n"/>
      <c r="M58" s="33">
        <f>IF(K58="","",K58-L58)</f>
        <v/>
      </c>
      <c r="N58" s="9">
        <f>IF(OR(M58="",G58=""),"",IF(M58&lt;=0,0,MAX(0,TODAY()-G58)))</f>
        <v/>
      </c>
      <c r="O58" s="9">
        <f>IF(OR(M58="",N58=""),"",IF(M58&lt;=0,"Paid",IF(N58=0,"Current",IF(N58&lt;=30,"1-30 days",IF(N58&lt;=60,"31-60 days",IF(N58&lt;=90,"61-90 days","90+ days"))))))</f>
        <v/>
      </c>
      <c r="P58" s="9">
        <f>IF(OR(M58="",N58=""),"",IF(M58&lt;=0,"Paid",IF(N58&gt;90,"Escalate",IF(N58&gt;30,"Follow up","Monitor"))))</f>
        <v/>
      </c>
      <c r="Q58" s="30" t="n"/>
      <c r="R58" s="30" t="n"/>
      <c r="S58" s="4" t="n"/>
    </row>
    <row r="59">
      <c r="A59" s="2" t="n"/>
      <c r="B59" s="2" t="n"/>
      <c r="C59" s="3">
        <f>IF(B59="","",IFERROR(VLOOKUP(B59,'Dashboard'!$J$5:$K$14,2,FALSE),""))</f>
        <v/>
      </c>
      <c r="D59" s="4" t="n"/>
      <c r="E59" s="4" t="n"/>
      <c r="F59" s="30" t="n"/>
      <c r="G59" s="30" t="n"/>
      <c r="H59" s="31" t="n"/>
      <c r="I59" s="32" t="n"/>
      <c r="J59" s="33">
        <f>IF(OR(H59="",I59=""),"",H59*I59)</f>
        <v/>
      </c>
      <c r="K59" s="33">
        <f>IF(OR(H59="",J59=""),"",H59+J59)</f>
        <v/>
      </c>
      <c r="L59" s="31" t="n"/>
      <c r="M59" s="33">
        <f>IF(K59="","",K59-L59)</f>
        <v/>
      </c>
      <c r="N59" s="9">
        <f>IF(OR(M59="",G59=""),"",IF(M59&lt;=0,0,MAX(0,TODAY()-G59)))</f>
        <v/>
      </c>
      <c r="O59" s="9">
        <f>IF(OR(M59="",N59=""),"",IF(M59&lt;=0,"Paid",IF(N59=0,"Current",IF(N59&lt;=30,"1-30 days",IF(N59&lt;=60,"31-60 days",IF(N59&lt;=90,"61-90 days","90+ days"))))))</f>
        <v/>
      </c>
      <c r="P59" s="9">
        <f>IF(OR(M59="",N59=""),"",IF(M59&lt;=0,"Paid",IF(N59&gt;90,"Escalate",IF(N59&gt;30,"Follow up","Monitor"))))</f>
        <v/>
      </c>
      <c r="Q59" s="30" t="n"/>
      <c r="R59" s="30" t="n"/>
      <c r="S59" s="4" t="n"/>
    </row>
    <row r="60">
      <c r="A60" s="2" t="n"/>
      <c r="B60" s="2" t="n"/>
      <c r="C60" s="3">
        <f>IF(B60="","",IFERROR(VLOOKUP(B60,'Dashboard'!$J$5:$K$14,2,FALSE),""))</f>
        <v/>
      </c>
      <c r="D60" s="4" t="n"/>
      <c r="E60" s="4" t="n"/>
      <c r="F60" s="30" t="n"/>
      <c r="G60" s="30" t="n"/>
      <c r="H60" s="31" t="n"/>
      <c r="I60" s="32" t="n"/>
      <c r="J60" s="33">
        <f>IF(OR(H60="",I60=""),"",H60*I60)</f>
        <v/>
      </c>
      <c r="K60" s="33">
        <f>IF(OR(H60="",J60=""),"",H60+J60)</f>
        <v/>
      </c>
      <c r="L60" s="31" t="n"/>
      <c r="M60" s="33">
        <f>IF(K60="","",K60-L60)</f>
        <v/>
      </c>
      <c r="N60" s="9">
        <f>IF(OR(M60="",G60=""),"",IF(M60&lt;=0,0,MAX(0,TODAY()-G60)))</f>
        <v/>
      </c>
      <c r="O60" s="9">
        <f>IF(OR(M60="",N60=""),"",IF(M60&lt;=0,"Paid",IF(N60=0,"Current",IF(N60&lt;=30,"1-30 days",IF(N60&lt;=60,"31-60 days",IF(N60&lt;=90,"61-90 days","90+ days"))))))</f>
        <v/>
      </c>
      <c r="P60" s="9">
        <f>IF(OR(M60="",N60=""),"",IF(M60&lt;=0,"Paid",IF(N60&gt;90,"Escalate",IF(N60&gt;30,"Follow up","Monitor"))))</f>
        <v/>
      </c>
      <c r="Q60" s="30" t="n"/>
      <c r="R60" s="30" t="n"/>
      <c r="S60" s="4" t="n"/>
    </row>
    <row r="61">
      <c r="A61" s="2" t="n"/>
      <c r="B61" s="2" t="n"/>
      <c r="C61" s="3">
        <f>IF(B61="","",IFERROR(VLOOKUP(B61,'Dashboard'!$J$5:$K$14,2,FALSE),""))</f>
        <v/>
      </c>
      <c r="D61" s="4" t="n"/>
      <c r="E61" s="4" t="n"/>
      <c r="F61" s="30" t="n"/>
      <c r="G61" s="30" t="n"/>
      <c r="H61" s="31" t="n"/>
      <c r="I61" s="32" t="n"/>
      <c r="J61" s="33">
        <f>IF(OR(H61="",I61=""),"",H61*I61)</f>
        <v/>
      </c>
      <c r="K61" s="33">
        <f>IF(OR(H61="",J61=""),"",H61+J61)</f>
        <v/>
      </c>
      <c r="L61" s="31" t="n"/>
      <c r="M61" s="33">
        <f>IF(K61="","",K61-L61)</f>
        <v/>
      </c>
      <c r="N61" s="9">
        <f>IF(OR(M61="",G61=""),"",IF(M61&lt;=0,0,MAX(0,TODAY()-G61)))</f>
        <v/>
      </c>
      <c r="O61" s="9">
        <f>IF(OR(M61="",N61=""),"",IF(M61&lt;=0,"Paid",IF(N61=0,"Current",IF(N61&lt;=30,"1-30 days",IF(N61&lt;=60,"31-60 days",IF(N61&lt;=90,"61-90 days","90+ days"))))))</f>
        <v/>
      </c>
      <c r="P61" s="9">
        <f>IF(OR(M61="",N61=""),"",IF(M61&lt;=0,"Paid",IF(N61&gt;90,"Escalate",IF(N61&gt;30,"Follow up","Monitor"))))</f>
        <v/>
      </c>
      <c r="Q61" s="30" t="n"/>
      <c r="R61" s="30" t="n"/>
      <c r="S61" s="4" t="n"/>
    </row>
    <row r="62">
      <c r="A62" s="2" t="n"/>
      <c r="B62" s="2" t="n"/>
      <c r="C62" s="3">
        <f>IF(B62="","",IFERROR(VLOOKUP(B62,'Dashboard'!$J$5:$K$14,2,FALSE),""))</f>
        <v/>
      </c>
      <c r="D62" s="4" t="n"/>
      <c r="E62" s="4" t="n"/>
      <c r="F62" s="30" t="n"/>
      <c r="G62" s="30" t="n"/>
      <c r="H62" s="31" t="n"/>
      <c r="I62" s="32" t="n"/>
      <c r="J62" s="33">
        <f>IF(OR(H62="",I62=""),"",H62*I62)</f>
        <v/>
      </c>
      <c r="K62" s="33">
        <f>IF(OR(H62="",J62=""),"",H62+J62)</f>
        <v/>
      </c>
      <c r="L62" s="31" t="n"/>
      <c r="M62" s="33">
        <f>IF(K62="","",K62-L62)</f>
        <v/>
      </c>
      <c r="N62" s="9">
        <f>IF(OR(M62="",G62=""),"",IF(M62&lt;=0,0,MAX(0,TODAY()-G62)))</f>
        <v/>
      </c>
      <c r="O62" s="9">
        <f>IF(OR(M62="",N62=""),"",IF(M62&lt;=0,"Paid",IF(N62=0,"Current",IF(N62&lt;=30,"1-30 days",IF(N62&lt;=60,"31-60 days",IF(N62&lt;=90,"61-90 days","90+ days"))))))</f>
        <v/>
      </c>
      <c r="P62" s="9">
        <f>IF(OR(M62="",N62=""),"",IF(M62&lt;=0,"Paid",IF(N62&gt;90,"Escalate",IF(N62&gt;30,"Follow up","Monitor"))))</f>
        <v/>
      </c>
      <c r="Q62" s="30" t="n"/>
      <c r="R62" s="30" t="n"/>
      <c r="S62" s="4" t="n"/>
    </row>
    <row r="63">
      <c r="A63" s="2" t="n"/>
      <c r="B63" s="2" t="n"/>
      <c r="C63" s="3">
        <f>IF(B63="","",IFERROR(VLOOKUP(B63,'Dashboard'!$J$5:$K$14,2,FALSE),""))</f>
        <v/>
      </c>
      <c r="D63" s="4" t="n"/>
      <c r="E63" s="4" t="n"/>
      <c r="F63" s="30" t="n"/>
      <c r="G63" s="30" t="n"/>
      <c r="H63" s="31" t="n"/>
      <c r="I63" s="32" t="n"/>
      <c r="J63" s="33">
        <f>IF(OR(H63="",I63=""),"",H63*I63)</f>
        <v/>
      </c>
      <c r="K63" s="33">
        <f>IF(OR(H63="",J63=""),"",H63+J63)</f>
        <v/>
      </c>
      <c r="L63" s="31" t="n"/>
      <c r="M63" s="33">
        <f>IF(K63="","",K63-L63)</f>
        <v/>
      </c>
      <c r="N63" s="9">
        <f>IF(OR(M63="",G63=""),"",IF(M63&lt;=0,0,MAX(0,TODAY()-G63)))</f>
        <v/>
      </c>
      <c r="O63" s="9">
        <f>IF(OR(M63="",N63=""),"",IF(M63&lt;=0,"Paid",IF(N63=0,"Current",IF(N63&lt;=30,"1-30 days",IF(N63&lt;=60,"31-60 days",IF(N63&lt;=90,"61-90 days","90+ days"))))))</f>
        <v/>
      </c>
      <c r="P63" s="9">
        <f>IF(OR(M63="",N63=""),"",IF(M63&lt;=0,"Paid",IF(N63&gt;90,"Escalate",IF(N63&gt;30,"Follow up","Monitor"))))</f>
        <v/>
      </c>
      <c r="Q63" s="30" t="n"/>
      <c r="R63" s="30" t="n"/>
      <c r="S63" s="4" t="n"/>
    </row>
    <row r="64">
      <c r="A64" s="2" t="n"/>
      <c r="B64" s="2" t="n"/>
      <c r="C64" s="3">
        <f>IF(B64="","",IFERROR(VLOOKUP(B64,'Dashboard'!$J$5:$K$14,2,FALSE),""))</f>
        <v/>
      </c>
      <c r="D64" s="4" t="n"/>
      <c r="E64" s="4" t="n"/>
      <c r="F64" s="30" t="n"/>
      <c r="G64" s="30" t="n"/>
      <c r="H64" s="31" t="n"/>
      <c r="I64" s="32" t="n"/>
      <c r="J64" s="33">
        <f>IF(OR(H64="",I64=""),"",H64*I64)</f>
        <v/>
      </c>
      <c r="K64" s="33">
        <f>IF(OR(H64="",J64=""),"",H64+J64)</f>
        <v/>
      </c>
      <c r="L64" s="31" t="n"/>
      <c r="M64" s="33">
        <f>IF(K64="","",K64-L64)</f>
        <v/>
      </c>
      <c r="N64" s="9">
        <f>IF(OR(M64="",G64=""),"",IF(M64&lt;=0,0,MAX(0,TODAY()-G64)))</f>
        <v/>
      </c>
      <c r="O64" s="9">
        <f>IF(OR(M64="",N64=""),"",IF(M64&lt;=0,"Paid",IF(N64=0,"Current",IF(N64&lt;=30,"1-30 days",IF(N64&lt;=60,"31-60 days",IF(N64&lt;=90,"61-90 days","90+ days"))))))</f>
        <v/>
      </c>
      <c r="P64" s="9">
        <f>IF(OR(M64="",N64=""),"",IF(M64&lt;=0,"Paid",IF(N64&gt;90,"Escalate",IF(N64&gt;30,"Follow up","Monitor"))))</f>
        <v/>
      </c>
      <c r="Q64" s="30" t="n"/>
      <c r="R64" s="30" t="n"/>
      <c r="S64" s="4" t="n"/>
    </row>
    <row r="65">
      <c r="A65" s="2" t="n"/>
      <c r="B65" s="2" t="n"/>
      <c r="C65" s="3">
        <f>IF(B65="","",IFERROR(VLOOKUP(B65,'Dashboard'!$J$5:$K$14,2,FALSE),""))</f>
        <v/>
      </c>
      <c r="D65" s="4" t="n"/>
      <c r="E65" s="4" t="n"/>
      <c r="F65" s="30" t="n"/>
      <c r="G65" s="30" t="n"/>
      <c r="H65" s="31" t="n"/>
      <c r="I65" s="32" t="n"/>
      <c r="J65" s="33">
        <f>IF(OR(H65="",I65=""),"",H65*I65)</f>
        <v/>
      </c>
      <c r="K65" s="33">
        <f>IF(OR(H65="",J65=""),"",H65+J65)</f>
        <v/>
      </c>
      <c r="L65" s="31" t="n"/>
      <c r="M65" s="33">
        <f>IF(K65="","",K65-L65)</f>
        <v/>
      </c>
      <c r="N65" s="9">
        <f>IF(OR(M65="",G65=""),"",IF(M65&lt;=0,0,MAX(0,TODAY()-G65)))</f>
        <v/>
      </c>
      <c r="O65" s="9">
        <f>IF(OR(M65="",N65=""),"",IF(M65&lt;=0,"Paid",IF(N65=0,"Current",IF(N65&lt;=30,"1-30 days",IF(N65&lt;=60,"31-60 days",IF(N65&lt;=90,"61-90 days","90+ days"))))))</f>
        <v/>
      </c>
      <c r="P65" s="9">
        <f>IF(OR(M65="",N65=""),"",IF(M65&lt;=0,"Paid",IF(N65&gt;90,"Escalate",IF(N65&gt;30,"Follow up","Monitor"))))</f>
        <v/>
      </c>
      <c r="Q65" s="30" t="n"/>
      <c r="R65" s="30" t="n"/>
      <c r="S65" s="4" t="n"/>
    </row>
    <row r="66">
      <c r="A66" s="2" t="n"/>
      <c r="B66" s="2" t="n"/>
      <c r="C66" s="3">
        <f>IF(B66="","",IFERROR(VLOOKUP(B66,'Dashboard'!$J$5:$K$14,2,FALSE),""))</f>
        <v/>
      </c>
      <c r="D66" s="4" t="n"/>
      <c r="E66" s="4" t="n"/>
      <c r="F66" s="30" t="n"/>
      <c r="G66" s="30" t="n"/>
      <c r="H66" s="31" t="n"/>
      <c r="I66" s="32" t="n"/>
      <c r="J66" s="33">
        <f>IF(OR(H66="",I66=""),"",H66*I66)</f>
        <v/>
      </c>
      <c r="K66" s="33">
        <f>IF(OR(H66="",J66=""),"",H66+J66)</f>
        <v/>
      </c>
      <c r="L66" s="31" t="n"/>
      <c r="M66" s="33">
        <f>IF(K66="","",K66-L66)</f>
        <v/>
      </c>
      <c r="N66" s="9">
        <f>IF(OR(M66="",G66=""),"",IF(M66&lt;=0,0,MAX(0,TODAY()-G66)))</f>
        <v/>
      </c>
      <c r="O66" s="9">
        <f>IF(OR(M66="",N66=""),"",IF(M66&lt;=0,"Paid",IF(N66=0,"Current",IF(N66&lt;=30,"1-30 days",IF(N66&lt;=60,"31-60 days",IF(N66&lt;=90,"61-90 days","90+ days"))))))</f>
        <v/>
      </c>
      <c r="P66" s="9">
        <f>IF(OR(M66="",N66=""),"",IF(M66&lt;=0,"Paid",IF(N66&gt;90,"Escalate",IF(N66&gt;30,"Follow up","Monitor"))))</f>
        <v/>
      </c>
      <c r="Q66" s="30" t="n"/>
      <c r="R66" s="30" t="n"/>
      <c r="S66" s="4" t="n"/>
    </row>
    <row r="67">
      <c r="A67" s="2" t="n"/>
      <c r="B67" s="2" t="n"/>
      <c r="C67" s="3">
        <f>IF(B67="","",IFERROR(VLOOKUP(B67,'Dashboard'!$J$5:$K$14,2,FALSE),""))</f>
        <v/>
      </c>
      <c r="D67" s="4" t="n"/>
      <c r="E67" s="4" t="n"/>
      <c r="F67" s="30" t="n"/>
      <c r="G67" s="30" t="n"/>
      <c r="H67" s="31" t="n"/>
      <c r="I67" s="32" t="n"/>
      <c r="J67" s="33">
        <f>IF(OR(H67="",I67=""),"",H67*I67)</f>
        <v/>
      </c>
      <c r="K67" s="33">
        <f>IF(OR(H67="",J67=""),"",H67+J67)</f>
        <v/>
      </c>
      <c r="L67" s="31" t="n"/>
      <c r="M67" s="33">
        <f>IF(K67="","",K67-L67)</f>
        <v/>
      </c>
      <c r="N67" s="9">
        <f>IF(OR(M67="",G67=""),"",IF(M67&lt;=0,0,MAX(0,TODAY()-G67)))</f>
        <v/>
      </c>
      <c r="O67" s="9">
        <f>IF(OR(M67="",N67=""),"",IF(M67&lt;=0,"Paid",IF(N67=0,"Current",IF(N67&lt;=30,"1-30 days",IF(N67&lt;=60,"31-60 days",IF(N67&lt;=90,"61-90 days","90+ days"))))))</f>
        <v/>
      </c>
      <c r="P67" s="9">
        <f>IF(OR(M67="",N67=""),"",IF(M67&lt;=0,"Paid",IF(N67&gt;90,"Escalate",IF(N67&gt;30,"Follow up","Monitor"))))</f>
        <v/>
      </c>
      <c r="Q67" s="30" t="n"/>
      <c r="R67" s="30" t="n"/>
      <c r="S67" s="4" t="n"/>
    </row>
    <row r="68">
      <c r="A68" s="2" t="n"/>
      <c r="B68" s="2" t="n"/>
      <c r="C68" s="3">
        <f>IF(B68="","",IFERROR(VLOOKUP(B68,'Dashboard'!$J$5:$K$14,2,FALSE),""))</f>
        <v/>
      </c>
      <c r="D68" s="4" t="n"/>
      <c r="E68" s="4" t="n"/>
      <c r="F68" s="30" t="n"/>
      <c r="G68" s="30" t="n"/>
      <c r="H68" s="31" t="n"/>
      <c r="I68" s="32" t="n"/>
      <c r="J68" s="33">
        <f>IF(OR(H68="",I68=""),"",H68*I68)</f>
        <v/>
      </c>
      <c r="K68" s="33">
        <f>IF(OR(H68="",J68=""),"",H68+J68)</f>
        <v/>
      </c>
      <c r="L68" s="31" t="n"/>
      <c r="M68" s="33">
        <f>IF(K68="","",K68-L68)</f>
        <v/>
      </c>
      <c r="N68" s="9">
        <f>IF(OR(M68="",G68=""),"",IF(M68&lt;=0,0,MAX(0,TODAY()-G68)))</f>
        <v/>
      </c>
      <c r="O68" s="9">
        <f>IF(OR(M68="",N68=""),"",IF(M68&lt;=0,"Paid",IF(N68=0,"Current",IF(N68&lt;=30,"1-30 days",IF(N68&lt;=60,"31-60 days",IF(N68&lt;=90,"61-90 days","90+ days"))))))</f>
        <v/>
      </c>
      <c r="P68" s="9">
        <f>IF(OR(M68="",N68=""),"",IF(M68&lt;=0,"Paid",IF(N68&gt;90,"Escalate",IF(N68&gt;30,"Follow up","Monitor"))))</f>
        <v/>
      </c>
      <c r="Q68" s="30" t="n"/>
      <c r="R68" s="30" t="n"/>
      <c r="S68" s="4" t="n"/>
    </row>
    <row r="69">
      <c r="A69" s="2" t="n"/>
      <c r="B69" s="2" t="n"/>
      <c r="C69" s="3">
        <f>IF(B69="","",IFERROR(VLOOKUP(B69,'Dashboard'!$J$5:$K$14,2,FALSE),""))</f>
        <v/>
      </c>
      <c r="D69" s="4" t="n"/>
      <c r="E69" s="4" t="n"/>
      <c r="F69" s="30" t="n"/>
      <c r="G69" s="30" t="n"/>
      <c r="H69" s="31" t="n"/>
      <c r="I69" s="32" t="n"/>
      <c r="J69" s="33">
        <f>IF(OR(H69="",I69=""),"",H69*I69)</f>
        <v/>
      </c>
      <c r="K69" s="33">
        <f>IF(OR(H69="",J69=""),"",H69+J69)</f>
        <v/>
      </c>
      <c r="L69" s="31" t="n"/>
      <c r="M69" s="33">
        <f>IF(K69="","",K69-L69)</f>
        <v/>
      </c>
      <c r="N69" s="9">
        <f>IF(OR(M69="",G69=""),"",IF(M69&lt;=0,0,MAX(0,TODAY()-G69)))</f>
        <v/>
      </c>
      <c r="O69" s="9">
        <f>IF(OR(M69="",N69=""),"",IF(M69&lt;=0,"Paid",IF(N69=0,"Current",IF(N69&lt;=30,"1-30 days",IF(N69&lt;=60,"31-60 days",IF(N69&lt;=90,"61-90 days","90+ days"))))))</f>
        <v/>
      </c>
      <c r="P69" s="9">
        <f>IF(OR(M69="",N69=""),"",IF(M69&lt;=0,"Paid",IF(N69&gt;90,"Escalate",IF(N69&gt;30,"Follow up","Monitor"))))</f>
        <v/>
      </c>
      <c r="Q69" s="30" t="n"/>
      <c r="R69" s="30" t="n"/>
      <c r="S69" s="4" t="n"/>
    </row>
    <row r="70">
      <c r="A70" s="2" t="n"/>
      <c r="B70" s="2" t="n"/>
      <c r="C70" s="3">
        <f>IF(B70="","",IFERROR(VLOOKUP(B70,'Dashboard'!$J$5:$K$14,2,FALSE),""))</f>
        <v/>
      </c>
      <c r="D70" s="4" t="n"/>
      <c r="E70" s="4" t="n"/>
      <c r="F70" s="30" t="n"/>
      <c r="G70" s="30" t="n"/>
      <c r="H70" s="31" t="n"/>
      <c r="I70" s="32" t="n"/>
      <c r="J70" s="33">
        <f>IF(OR(H70="",I70=""),"",H70*I70)</f>
        <v/>
      </c>
      <c r="K70" s="33">
        <f>IF(OR(H70="",J70=""),"",H70+J70)</f>
        <v/>
      </c>
      <c r="L70" s="31" t="n"/>
      <c r="M70" s="33">
        <f>IF(K70="","",K70-L70)</f>
        <v/>
      </c>
      <c r="N70" s="9">
        <f>IF(OR(M70="",G70=""),"",IF(M70&lt;=0,0,MAX(0,TODAY()-G70)))</f>
        <v/>
      </c>
      <c r="O70" s="9">
        <f>IF(OR(M70="",N70=""),"",IF(M70&lt;=0,"Paid",IF(N70=0,"Current",IF(N70&lt;=30,"1-30 days",IF(N70&lt;=60,"31-60 days",IF(N70&lt;=90,"61-90 days","90+ days"))))))</f>
        <v/>
      </c>
      <c r="P70" s="9">
        <f>IF(OR(M70="",N70=""),"",IF(M70&lt;=0,"Paid",IF(N70&gt;90,"Escalate",IF(N70&gt;30,"Follow up","Monitor"))))</f>
        <v/>
      </c>
      <c r="Q70" s="30" t="n"/>
      <c r="R70" s="30" t="n"/>
      <c r="S70" s="4" t="n"/>
    </row>
    <row r="71">
      <c r="A71" s="2" t="n"/>
      <c r="B71" s="2" t="n"/>
      <c r="C71" s="3">
        <f>IF(B71="","",IFERROR(VLOOKUP(B71,'Dashboard'!$J$5:$K$14,2,FALSE),""))</f>
        <v/>
      </c>
      <c r="D71" s="4" t="n"/>
      <c r="E71" s="4" t="n"/>
      <c r="F71" s="30" t="n"/>
      <c r="G71" s="30" t="n"/>
      <c r="H71" s="31" t="n"/>
      <c r="I71" s="32" t="n"/>
      <c r="J71" s="33">
        <f>IF(OR(H71="",I71=""),"",H71*I71)</f>
        <v/>
      </c>
      <c r="K71" s="33">
        <f>IF(OR(H71="",J71=""),"",H71+J71)</f>
        <v/>
      </c>
      <c r="L71" s="31" t="n"/>
      <c r="M71" s="33">
        <f>IF(K71="","",K71-L71)</f>
        <v/>
      </c>
      <c r="N71" s="9">
        <f>IF(OR(M71="",G71=""),"",IF(M71&lt;=0,0,MAX(0,TODAY()-G71)))</f>
        <v/>
      </c>
      <c r="O71" s="9">
        <f>IF(OR(M71="",N71=""),"",IF(M71&lt;=0,"Paid",IF(N71=0,"Current",IF(N71&lt;=30,"1-30 days",IF(N71&lt;=60,"31-60 days",IF(N71&lt;=90,"61-90 days","90+ days"))))))</f>
        <v/>
      </c>
      <c r="P71" s="9">
        <f>IF(OR(M71="",N71=""),"",IF(M71&lt;=0,"Paid",IF(N71&gt;90,"Escalate",IF(N71&gt;30,"Follow up","Monitor"))))</f>
        <v/>
      </c>
      <c r="Q71" s="30" t="n"/>
      <c r="R71" s="30" t="n"/>
      <c r="S71" s="4" t="n"/>
    </row>
    <row r="72">
      <c r="A72" s="2" t="n"/>
      <c r="B72" s="2" t="n"/>
      <c r="C72" s="3">
        <f>IF(B72="","",IFERROR(VLOOKUP(B72,'Dashboard'!$J$5:$K$14,2,FALSE),""))</f>
        <v/>
      </c>
      <c r="D72" s="4" t="n"/>
      <c r="E72" s="4" t="n"/>
      <c r="F72" s="30" t="n"/>
      <c r="G72" s="30" t="n"/>
      <c r="H72" s="31" t="n"/>
      <c r="I72" s="32" t="n"/>
      <c r="J72" s="33">
        <f>IF(OR(H72="",I72=""),"",H72*I72)</f>
        <v/>
      </c>
      <c r="K72" s="33">
        <f>IF(OR(H72="",J72=""),"",H72+J72)</f>
        <v/>
      </c>
      <c r="L72" s="31" t="n"/>
      <c r="M72" s="33">
        <f>IF(K72="","",K72-L72)</f>
        <v/>
      </c>
      <c r="N72" s="9">
        <f>IF(OR(M72="",G72=""),"",IF(M72&lt;=0,0,MAX(0,TODAY()-G72)))</f>
        <v/>
      </c>
      <c r="O72" s="9">
        <f>IF(OR(M72="",N72=""),"",IF(M72&lt;=0,"Paid",IF(N72=0,"Current",IF(N72&lt;=30,"1-30 days",IF(N72&lt;=60,"31-60 days",IF(N72&lt;=90,"61-90 days","90+ days"))))))</f>
        <v/>
      </c>
      <c r="P72" s="9">
        <f>IF(OR(M72="",N72=""),"",IF(M72&lt;=0,"Paid",IF(N72&gt;90,"Escalate",IF(N72&gt;30,"Follow up","Monitor"))))</f>
        <v/>
      </c>
      <c r="Q72" s="30" t="n"/>
      <c r="R72" s="30" t="n"/>
      <c r="S72" s="4" t="n"/>
    </row>
    <row r="73">
      <c r="A73" s="2" t="n"/>
      <c r="B73" s="2" t="n"/>
      <c r="C73" s="3">
        <f>IF(B73="","",IFERROR(VLOOKUP(B73,'Dashboard'!$J$5:$K$14,2,FALSE),""))</f>
        <v/>
      </c>
      <c r="D73" s="4" t="n"/>
      <c r="E73" s="4" t="n"/>
      <c r="F73" s="30" t="n"/>
      <c r="G73" s="30" t="n"/>
      <c r="H73" s="31" t="n"/>
      <c r="I73" s="32" t="n"/>
      <c r="J73" s="33">
        <f>IF(OR(H73="",I73=""),"",H73*I73)</f>
        <v/>
      </c>
      <c r="K73" s="33">
        <f>IF(OR(H73="",J73=""),"",H73+J73)</f>
        <v/>
      </c>
      <c r="L73" s="31" t="n"/>
      <c r="M73" s="33">
        <f>IF(K73="","",K73-L73)</f>
        <v/>
      </c>
      <c r="N73" s="9">
        <f>IF(OR(M73="",G73=""),"",IF(M73&lt;=0,0,MAX(0,TODAY()-G73)))</f>
        <v/>
      </c>
      <c r="O73" s="9">
        <f>IF(OR(M73="",N73=""),"",IF(M73&lt;=0,"Paid",IF(N73=0,"Current",IF(N73&lt;=30,"1-30 days",IF(N73&lt;=60,"31-60 days",IF(N73&lt;=90,"61-90 days","90+ days"))))))</f>
        <v/>
      </c>
      <c r="P73" s="9">
        <f>IF(OR(M73="",N73=""),"",IF(M73&lt;=0,"Paid",IF(N73&gt;90,"Escalate",IF(N73&gt;30,"Follow up","Monitor"))))</f>
        <v/>
      </c>
      <c r="Q73" s="30" t="n"/>
      <c r="R73" s="30" t="n"/>
      <c r="S73" s="4" t="n"/>
    </row>
    <row r="74">
      <c r="A74" s="2" t="n"/>
      <c r="B74" s="2" t="n"/>
      <c r="C74" s="3">
        <f>IF(B74="","",IFERROR(VLOOKUP(B74,'Dashboard'!$J$5:$K$14,2,FALSE),""))</f>
        <v/>
      </c>
      <c r="D74" s="4" t="n"/>
      <c r="E74" s="4" t="n"/>
      <c r="F74" s="30" t="n"/>
      <c r="G74" s="30" t="n"/>
      <c r="H74" s="31" t="n"/>
      <c r="I74" s="32" t="n"/>
      <c r="J74" s="33">
        <f>IF(OR(H74="",I74=""),"",H74*I74)</f>
        <v/>
      </c>
      <c r="K74" s="33">
        <f>IF(OR(H74="",J74=""),"",H74+J74)</f>
        <v/>
      </c>
      <c r="L74" s="31" t="n"/>
      <c r="M74" s="33">
        <f>IF(K74="","",K74-L74)</f>
        <v/>
      </c>
      <c r="N74" s="9">
        <f>IF(OR(M74="",G74=""),"",IF(M74&lt;=0,0,MAX(0,TODAY()-G74)))</f>
        <v/>
      </c>
      <c r="O74" s="9">
        <f>IF(OR(M74="",N74=""),"",IF(M74&lt;=0,"Paid",IF(N74=0,"Current",IF(N74&lt;=30,"1-30 days",IF(N74&lt;=60,"31-60 days",IF(N74&lt;=90,"61-90 days","90+ days"))))))</f>
        <v/>
      </c>
      <c r="P74" s="9">
        <f>IF(OR(M74="",N74=""),"",IF(M74&lt;=0,"Paid",IF(N74&gt;90,"Escalate",IF(N74&gt;30,"Follow up","Monitor"))))</f>
        <v/>
      </c>
      <c r="Q74" s="30" t="n"/>
      <c r="R74" s="30" t="n"/>
      <c r="S74" s="4" t="n"/>
    </row>
    <row r="75">
      <c r="A75" s="2" t="n"/>
      <c r="B75" s="2" t="n"/>
      <c r="C75" s="3">
        <f>IF(B75="","",IFERROR(VLOOKUP(B75,'Dashboard'!$J$5:$K$14,2,FALSE),""))</f>
        <v/>
      </c>
      <c r="D75" s="4" t="n"/>
      <c r="E75" s="4" t="n"/>
      <c r="F75" s="30" t="n"/>
      <c r="G75" s="30" t="n"/>
      <c r="H75" s="31" t="n"/>
      <c r="I75" s="32" t="n"/>
      <c r="J75" s="33">
        <f>IF(OR(H75="",I75=""),"",H75*I75)</f>
        <v/>
      </c>
      <c r="K75" s="33">
        <f>IF(OR(H75="",J75=""),"",H75+J75)</f>
        <v/>
      </c>
      <c r="L75" s="31" t="n"/>
      <c r="M75" s="33">
        <f>IF(K75="","",K75-L75)</f>
        <v/>
      </c>
      <c r="N75" s="9">
        <f>IF(OR(M75="",G75=""),"",IF(M75&lt;=0,0,MAX(0,TODAY()-G75)))</f>
        <v/>
      </c>
      <c r="O75" s="9">
        <f>IF(OR(M75="",N75=""),"",IF(M75&lt;=0,"Paid",IF(N75=0,"Current",IF(N75&lt;=30,"1-30 days",IF(N75&lt;=60,"31-60 days",IF(N75&lt;=90,"61-90 days","90+ days"))))))</f>
        <v/>
      </c>
      <c r="P75" s="9">
        <f>IF(OR(M75="",N75=""),"",IF(M75&lt;=0,"Paid",IF(N75&gt;90,"Escalate",IF(N75&gt;30,"Follow up","Monitor"))))</f>
        <v/>
      </c>
      <c r="Q75" s="30" t="n"/>
      <c r="R75" s="30" t="n"/>
      <c r="S75" s="4" t="n"/>
    </row>
    <row r="76">
      <c r="A76" s="2" t="n"/>
      <c r="B76" s="2" t="n"/>
      <c r="C76" s="3">
        <f>IF(B76="","",IFERROR(VLOOKUP(B76,'Dashboard'!$J$5:$K$14,2,FALSE),""))</f>
        <v/>
      </c>
      <c r="D76" s="4" t="n"/>
      <c r="E76" s="4" t="n"/>
      <c r="F76" s="30" t="n"/>
      <c r="G76" s="30" t="n"/>
      <c r="H76" s="31" t="n"/>
      <c r="I76" s="32" t="n"/>
      <c r="J76" s="33">
        <f>IF(OR(H76="",I76=""),"",H76*I76)</f>
        <v/>
      </c>
      <c r="K76" s="33">
        <f>IF(OR(H76="",J76=""),"",H76+J76)</f>
        <v/>
      </c>
      <c r="L76" s="31" t="n"/>
      <c r="M76" s="33">
        <f>IF(K76="","",K76-L76)</f>
        <v/>
      </c>
      <c r="N76" s="9">
        <f>IF(OR(M76="",G76=""),"",IF(M76&lt;=0,0,MAX(0,TODAY()-G76)))</f>
        <v/>
      </c>
      <c r="O76" s="9">
        <f>IF(OR(M76="",N76=""),"",IF(M76&lt;=0,"Paid",IF(N76=0,"Current",IF(N76&lt;=30,"1-30 days",IF(N76&lt;=60,"31-60 days",IF(N76&lt;=90,"61-90 days","90+ days"))))))</f>
        <v/>
      </c>
      <c r="P76" s="9">
        <f>IF(OR(M76="",N76=""),"",IF(M76&lt;=0,"Paid",IF(N76&gt;90,"Escalate",IF(N76&gt;30,"Follow up","Monitor"))))</f>
        <v/>
      </c>
      <c r="Q76" s="30" t="n"/>
      <c r="R76" s="30" t="n"/>
      <c r="S76" s="4" t="n"/>
    </row>
    <row r="77">
      <c r="A77" s="2" t="n"/>
      <c r="B77" s="2" t="n"/>
      <c r="C77" s="3">
        <f>IF(B77="","",IFERROR(VLOOKUP(B77,'Dashboard'!$J$5:$K$14,2,FALSE),""))</f>
        <v/>
      </c>
      <c r="D77" s="4" t="n"/>
      <c r="E77" s="4" t="n"/>
      <c r="F77" s="30" t="n"/>
      <c r="G77" s="30" t="n"/>
      <c r="H77" s="31" t="n"/>
      <c r="I77" s="32" t="n"/>
      <c r="J77" s="33">
        <f>IF(OR(H77="",I77=""),"",H77*I77)</f>
        <v/>
      </c>
      <c r="K77" s="33">
        <f>IF(OR(H77="",J77=""),"",H77+J77)</f>
        <v/>
      </c>
      <c r="L77" s="31" t="n"/>
      <c r="M77" s="33">
        <f>IF(K77="","",K77-L77)</f>
        <v/>
      </c>
      <c r="N77" s="9">
        <f>IF(OR(M77="",G77=""),"",IF(M77&lt;=0,0,MAX(0,TODAY()-G77)))</f>
        <v/>
      </c>
      <c r="O77" s="9">
        <f>IF(OR(M77="",N77=""),"",IF(M77&lt;=0,"Paid",IF(N77=0,"Current",IF(N77&lt;=30,"1-30 days",IF(N77&lt;=60,"31-60 days",IF(N77&lt;=90,"61-90 days","90+ days"))))))</f>
        <v/>
      </c>
      <c r="P77" s="9">
        <f>IF(OR(M77="",N77=""),"",IF(M77&lt;=0,"Paid",IF(N77&gt;90,"Escalate",IF(N77&gt;30,"Follow up","Monitor"))))</f>
        <v/>
      </c>
      <c r="Q77" s="30" t="n"/>
      <c r="R77" s="30" t="n"/>
      <c r="S77" s="4" t="n"/>
    </row>
    <row r="78">
      <c r="A78" s="2" t="n"/>
      <c r="B78" s="2" t="n"/>
      <c r="C78" s="3">
        <f>IF(B78="","",IFERROR(VLOOKUP(B78,'Dashboard'!$J$5:$K$14,2,FALSE),""))</f>
        <v/>
      </c>
      <c r="D78" s="4" t="n"/>
      <c r="E78" s="4" t="n"/>
      <c r="F78" s="30" t="n"/>
      <c r="G78" s="30" t="n"/>
      <c r="H78" s="31" t="n"/>
      <c r="I78" s="32" t="n"/>
      <c r="J78" s="33">
        <f>IF(OR(H78="",I78=""),"",H78*I78)</f>
        <v/>
      </c>
      <c r="K78" s="33">
        <f>IF(OR(H78="",J78=""),"",H78+J78)</f>
        <v/>
      </c>
      <c r="L78" s="31" t="n"/>
      <c r="M78" s="33">
        <f>IF(K78="","",K78-L78)</f>
        <v/>
      </c>
      <c r="N78" s="9">
        <f>IF(OR(M78="",G78=""),"",IF(M78&lt;=0,0,MAX(0,TODAY()-G78)))</f>
        <v/>
      </c>
      <c r="O78" s="9">
        <f>IF(OR(M78="",N78=""),"",IF(M78&lt;=0,"Paid",IF(N78=0,"Current",IF(N78&lt;=30,"1-30 days",IF(N78&lt;=60,"31-60 days",IF(N78&lt;=90,"61-90 days","90+ days"))))))</f>
        <v/>
      </c>
      <c r="P78" s="9">
        <f>IF(OR(M78="",N78=""),"",IF(M78&lt;=0,"Paid",IF(N78&gt;90,"Escalate",IF(N78&gt;30,"Follow up","Monitor"))))</f>
        <v/>
      </c>
      <c r="Q78" s="30" t="n"/>
      <c r="R78" s="30" t="n"/>
      <c r="S78" s="4" t="n"/>
    </row>
    <row r="79">
      <c r="A79" s="2" t="n"/>
      <c r="B79" s="2" t="n"/>
      <c r="C79" s="3">
        <f>IF(B79="","",IFERROR(VLOOKUP(B79,'Dashboard'!$J$5:$K$14,2,FALSE),""))</f>
        <v/>
      </c>
      <c r="D79" s="4" t="n"/>
      <c r="E79" s="4" t="n"/>
      <c r="F79" s="30" t="n"/>
      <c r="G79" s="30" t="n"/>
      <c r="H79" s="31" t="n"/>
      <c r="I79" s="32" t="n"/>
      <c r="J79" s="33">
        <f>IF(OR(H79="",I79=""),"",H79*I79)</f>
        <v/>
      </c>
      <c r="K79" s="33">
        <f>IF(OR(H79="",J79=""),"",H79+J79)</f>
        <v/>
      </c>
      <c r="L79" s="31" t="n"/>
      <c r="M79" s="33">
        <f>IF(K79="","",K79-L79)</f>
        <v/>
      </c>
      <c r="N79" s="9">
        <f>IF(OR(M79="",G79=""),"",IF(M79&lt;=0,0,MAX(0,TODAY()-G79)))</f>
        <v/>
      </c>
      <c r="O79" s="9">
        <f>IF(OR(M79="",N79=""),"",IF(M79&lt;=0,"Paid",IF(N79=0,"Current",IF(N79&lt;=30,"1-30 days",IF(N79&lt;=60,"31-60 days",IF(N79&lt;=90,"61-90 days","90+ days"))))))</f>
        <v/>
      </c>
      <c r="P79" s="9">
        <f>IF(OR(M79="",N79=""),"",IF(M79&lt;=0,"Paid",IF(N79&gt;90,"Escalate",IF(N79&gt;30,"Follow up","Monitor"))))</f>
        <v/>
      </c>
      <c r="Q79" s="30" t="n"/>
      <c r="R79" s="30" t="n"/>
      <c r="S79" s="4" t="n"/>
    </row>
    <row r="80">
      <c r="A80" s="2" t="n"/>
      <c r="B80" s="2" t="n"/>
      <c r="C80" s="3">
        <f>IF(B80="","",IFERROR(VLOOKUP(B80,'Dashboard'!$J$5:$K$14,2,FALSE),""))</f>
        <v/>
      </c>
      <c r="D80" s="4" t="n"/>
      <c r="E80" s="4" t="n"/>
      <c r="F80" s="30" t="n"/>
      <c r="G80" s="30" t="n"/>
      <c r="H80" s="31" t="n"/>
      <c r="I80" s="32" t="n"/>
      <c r="J80" s="33">
        <f>IF(OR(H80="",I80=""),"",H80*I80)</f>
        <v/>
      </c>
      <c r="K80" s="33">
        <f>IF(OR(H80="",J80=""),"",H80+J80)</f>
        <v/>
      </c>
      <c r="L80" s="31" t="n"/>
      <c r="M80" s="33">
        <f>IF(K80="","",K80-L80)</f>
        <v/>
      </c>
      <c r="N80" s="9">
        <f>IF(OR(M80="",G80=""),"",IF(M80&lt;=0,0,MAX(0,TODAY()-G80)))</f>
        <v/>
      </c>
      <c r="O80" s="9">
        <f>IF(OR(M80="",N80=""),"",IF(M80&lt;=0,"Paid",IF(N80=0,"Current",IF(N80&lt;=30,"1-30 days",IF(N80&lt;=60,"31-60 days",IF(N80&lt;=90,"61-90 days","90+ days"))))))</f>
        <v/>
      </c>
      <c r="P80" s="9">
        <f>IF(OR(M80="",N80=""),"",IF(M80&lt;=0,"Paid",IF(N80&gt;90,"Escalate",IF(N80&gt;30,"Follow up","Monitor"))))</f>
        <v/>
      </c>
      <c r="Q80" s="30" t="n"/>
      <c r="R80" s="30" t="n"/>
      <c r="S80" s="4" t="n"/>
    </row>
    <row r="81">
      <c r="A81" s="2" t="n"/>
      <c r="B81" s="2" t="n"/>
      <c r="C81" s="3">
        <f>IF(B81="","",IFERROR(VLOOKUP(B81,'Dashboard'!$J$5:$K$14,2,FALSE),""))</f>
        <v/>
      </c>
      <c r="D81" s="4" t="n"/>
      <c r="E81" s="4" t="n"/>
      <c r="F81" s="30" t="n"/>
      <c r="G81" s="30" t="n"/>
      <c r="H81" s="31" t="n"/>
      <c r="I81" s="32" t="n"/>
      <c r="J81" s="33">
        <f>IF(OR(H81="",I81=""),"",H81*I81)</f>
        <v/>
      </c>
      <c r="K81" s="33">
        <f>IF(OR(H81="",J81=""),"",H81+J81)</f>
        <v/>
      </c>
      <c r="L81" s="31" t="n"/>
      <c r="M81" s="33">
        <f>IF(K81="","",K81-L81)</f>
        <v/>
      </c>
      <c r="N81" s="9">
        <f>IF(OR(M81="",G81=""),"",IF(M81&lt;=0,0,MAX(0,TODAY()-G81)))</f>
        <v/>
      </c>
      <c r="O81" s="9">
        <f>IF(OR(M81="",N81=""),"",IF(M81&lt;=0,"Paid",IF(N81=0,"Current",IF(N81&lt;=30,"1-30 days",IF(N81&lt;=60,"31-60 days",IF(N81&lt;=90,"61-90 days","90+ days"))))))</f>
        <v/>
      </c>
      <c r="P81" s="9">
        <f>IF(OR(M81="",N81=""),"",IF(M81&lt;=0,"Paid",IF(N81&gt;90,"Escalate",IF(N81&gt;30,"Follow up","Monitor"))))</f>
        <v/>
      </c>
      <c r="Q81" s="30" t="n"/>
      <c r="R81" s="30" t="n"/>
      <c r="S81" s="4" t="n"/>
    </row>
    <row r="82">
      <c r="A82" s="2" t="n"/>
      <c r="B82" s="2" t="n"/>
      <c r="C82" s="3">
        <f>IF(B82="","",IFERROR(VLOOKUP(B82,'Dashboard'!$J$5:$K$14,2,FALSE),""))</f>
        <v/>
      </c>
      <c r="D82" s="4" t="n"/>
      <c r="E82" s="4" t="n"/>
      <c r="F82" s="30" t="n"/>
      <c r="G82" s="30" t="n"/>
      <c r="H82" s="31" t="n"/>
      <c r="I82" s="32" t="n"/>
      <c r="J82" s="33">
        <f>IF(OR(H82="",I82=""),"",H82*I82)</f>
        <v/>
      </c>
      <c r="K82" s="33">
        <f>IF(OR(H82="",J82=""),"",H82+J82)</f>
        <v/>
      </c>
      <c r="L82" s="31" t="n"/>
      <c r="M82" s="33">
        <f>IF(K82="","",K82-L82)</f>
        <v/>
      </c>
      <c r="N82" s="9">
        <f>IF(OR(M82="",G82=""),"",IF(M82&lt;=0,0,MAX(0,TODAY()-G82)))</f>
        <v/>
      </c>
      <c r="O82" s="9">
        <f>IF(OR(M82="",N82=""),"",IF(M82&lt;=0,"Paid",IF(N82=0,"Current",IF(N82&lt;=30,"1-30 days",IF(N82&lt;=60,"31-60 days",IF(N82&lt;=90,"61-90 days","90+ days"))))))</f>
        <v/>
      </c>
      <c r="P82" s="9">
        <f>IF(OR(M82="",N82=""),"",IF(M82&lt;=0,"Paid",IF(N82&gt;90,"Escalate",IF(N82&gt;30,"Follow up","Monitor"))))</f>
        <v/>
      </c>
      <c r="Q82" s="30" t="n"/>
      <c r="R82" s="30" t="n"/>
      <c r="S82" s="4" t="n"/>
    </row>
    <row r="83">
      <c r="A83" s="2" t="n"/>
      <c r="B83" s="2" t="n"/>
      <c r="C83" s="3">
        <f>IF(B83="","",IFERROR(VLOOKUP(B83,'Dashboard'!$J$5:$K$14,2,FALSE),""))</f>
        <v/>
      </c>
      <c r="D83" s="4" t="n"/>
      <c r="E83" s="4" t="n"/>
      <c r="F83" s="30" t="n"/>
      <c r="G83" s="30" t="n"/>
      <c r="H83" s="31" t="n"/>
      <c r="I83" s="32" t="n"/>
      <c r="J83" s="33">
        <f>IF(OR(H83="",I83=""),"",H83*I83)</f>
        <v/>
      </c>
      <c r="K83" s="33">
        <f>IF(OR(H83="",J83=""),"",H83+J83)</f>
        <v/>
      </c>
      <c r="L83" s="31" t="n"/>
      <c r="M83" s="33">
        <f>IF(K83="","",K83-L83)</f>
        <v/>
      </c>
      <c r="N83" s="9">
        <f>IF(OR(M83="",G83=""),"",IF(M83&lt;=0,0,MAX(0,TODAY()-G83)))</f>
        <v/>
      </c>
      <c r="O83" s="9">
        <f>IF(OR(M83="",N83=""),"",IF(M83&lt;=0,"Paid",IF(N83=0,"Current",IF(N83&lt;=30,"1-30 days",IF(N83&lt;=60,"31-60 days",IF(N83&lt;=90,"61-90 days","90+ days"))))))</f>
        <v/>
      </c>
      <c r="P83" s="9">
        <f>IF(OR(M83="",N83=""),"",IF(M83&lt;=0,"Paid",IF(N83&gt;90,"Escalate",IF(N83&gt;30,"Follow up","Monitor"))))</f>
        <v/>
      </c>
      <c r="Q83" s="30" t="n"/>
      <c r="R83" s="30" t="n"/>
      <c r="S83" s="4" t="n"/>
    </row>
    <row r="84">
      <c r="A84" s="2" t="n"/>
      <c r="B84" s="2" t="n"/>
      <c r="C84" s="3">
        <f>IF(B84="","",IFERROR(VLOOKUP(B84,'Dashboard'!$J$5:$K$14,2,FALSE),""))</f>
        <v/>
      </c>
      <c r="D84" s="4" t="n"/>
      <c r="E84" s="4" t="n"/>
      <c r="F84" s="30" t="n"/>
      <c r="G84" s="30" t="n"/>
      <c r="H84" s="31" t="n"/>
      <c r="I84" s="32" t="n"/>
      <c r="J84" s="33">
        <f>IF(OR(H84="",I84=""),"",H84*I84)</f>
        <v/>
      </c>
      <c r="K84" s="33">
        <f>IF(OR(H84="",J84=""),"",H84+J84)</f>
        <v/>
      </c>
      <c r="L84" s="31" t="n"/>
      <c r="M84" s="33">
        <f>IF(K84="","",K84-L84)</f>
        <v/>
      </c>
      <c r="N84" s="9">
        <f>IF(OR(M84="",G84=""),"",IF(M84&lt;=0,0,MAX(0,TODAY()-G84)))</f>
        <v/>
      </c>
      <c r="O84" s="9">
        <f>IF(OR(M84="",N84=""),"",IF(M84&lt;=0,"Paid",IF(N84=0,"Current",IF(N84&lt;=30,"1-30 days",IF(N84&lt;=60,"31-60 days",IF(N84&lt;=90,"61-90 days","90+ days"))))))</f>
        <v/>
      </c>
      <c r="P84" s="9">
        <f>IF(OR(M84="",N84=""),"",IF(M84&lt;=0,"Paid",IF(N84&gt;90,"Escalate",IF(N84&gt;30,"Follow up","Monitor"))))</f>
        <v/>
      </c>
      <c r="Q84" s="30" t="n"/>
      <c r="R84" s="30" t="n"/>
      <c r="S84" s="4" t="n"/>
    </row>
    <row r="85">
      <c r="A85" s="2" t="n"/>
      <c r="B85" s="2" t="n"/>
      <c r="C85" s="3">
        <f>IF(B85="","",IFERROR(VLOOKUP(B85,'Dashboard'!$J$5:$K$14,2,FALSE),""))</f>
        <v/>
      </c>
      <c r="D85" s="4" t="n"/>
      <c r="E85" s="4" t="n"/>
      <c r="F85" s="30" t="n"/>
      <c r="G85" s="30" t="n"/>
      <c r="H85" s="31" t="n"/>
      <c r="I85" s="32" t="n"/>
      <c r="J85" s="33">
        <f>IF(OR(H85="",I85=""),"",H85*I85)</f>
        <v/>
      </c>
      <c r="K85" s="33">
        <f>IF(OR(H85="",J85=""),"",H85+J85)</f>
        <v/>
      </c>
      <c r="L85" s="31" t="n"/>
      <c r="M85" s="33">
        <f>IF(K85="","",K85-L85)</f>
        <v/>
      </c>
      <c r="N85" s="9">
        <f>IF(OR(M85="",G85=""),"",IF(M85&lt;=0,0,MAX(0,TODAY()-G85)))</f>
        <v/>
      </c>
      <c r="O85" s="9">
        <f>IF(OR(M85="",N85=""),"",IF(M85&lt;=0,"Paid",IF(N85=0,"Current",IF(N85&lt;=30,"1-30 days",IF(N85&lt;=60,"31-60 days",IF(N85&lt;=90,"61-90 days","90+ days"))))))</f>
        <v/>
      </c>
      <c r="P85" s="9">
        <f>IF(OR(M85="",N85=""),"",IF(M85&lt;=0,"Paid",IF(N85&gt;90,"Escalate",IF(N85&gt;30,"Follow up","Monitor"))))</f>
        <v/>
      </c>
      <c r="Q85" s="30" t="n"/>
      <c r="R85" s="30" t="n"/>
      <c r="S85" s="4" t="n"/>
    </row>
    <row r="86">
      <c r="A86" s="2" t="n"/>
      <c r="B86" s="2" t="n"/>
      <c r="C86" s="3">
        <f>IF(B86="","",IFERROR(VLOOKUP(B86,'Dashboard'!$J$5:$K$14,2,FALSE),""))</f>
        <v/>
      </c>
      <c r="D86" s="4" t="n"/>
      <c r="E86" s="4" t="n"/>
      <c r="F86" s="30" t="n"/>
      <c r="G86" s="30" t="n"/>
      <c r="H86" s="31" t="n"/>
      <c r="I86" s="32" t="n"/>
      <c r="J86" s="33">
        <f>IF(OR(H86="",I86=""),"",H86*I86)</f>
        <v/>
      </c>
      <c r="K86" s="33">
        <f>IF(OR(H86="",J86=""),"",H86+J86)</f>
        <v/>
      </c>
      <c r="L86" s="31" t="n"/>
      <c r="M86" s="33">
        <f>IF(K86="","",K86-L86)</f>
        <v/>
      </c>
      <c r="N86" s="9">
        <f>IF(OR(M86="",G86=""),"",IF(M86&lt;=0,0,MAX(0,TODAY()-G86)))</f>
        <v/>
      </c>
      <c r="O86" s="9">
        <f>IF(OR(M86="",N86=""),"",IF(M86&lt;=0,"Paid",IF(N86=0,"Current",IF(N86&lt;=30,"1-30 days",IF(N86&lt;=60,"31-60 days",IF(N86&lt;=90,"61-90 days","90+ days"))))))</f>
        <v/>
      </c>
      <c r="P86" s="9">
        <f>IF(OR(M86="",N86=""),"",IF(M86&lt;=0,"Paid",IF(N86&gt;90,"Escalate",IF(N86&gt;30,"Follow up","Monitor"))))</f>
        <v/>
      </c>
      <c r="Q86" s="30" t="n"/>
      <c r="R86" s="30" t="n"/>
      <c r="S86" s="4" t="n"/>
    </row>
    <row r="87">
      <c r="A87" s="2" t="n"/>
      <c r="B87" s="2" t="n"/>
      <c r="C87" s="3">
        <f>IF(B87="","",IFERROR(VLOOKUP(B87,'Dashboard'!$J$5:$K$14,2,FALSE),""))</f>
        <v/>
      </c>
      <c r="D87" s="4" t="n"/>
      <c r="E87" s="4" t="n"/>
      <c r="F87" s="30" t="n"/>
      <c r="G87" s="30" t="n"/>
      <c r="H87" s="31" t="n"/>
      <c r="I87" s="32" t="n"/>
      <c r="J87" s="33">
        <f>IF(OR(H87="",I87=""),"",H87*I87)</f>
        <v/>
      </c>
      <c r="K87" s="33">
        <f>IF(OR(H87="",J87=""),"",H87+J87)</f>
        <v/>
      </c>
      <c r="L87" s="31" t="n"/>
      <c r="M87" s="33">
        <f>IF(K87="","",K87-L87)</f>
        <v/>
      </c>
      <c r="N87" s="9">
        <f>IF(OR(M87="",G87=""),"",IF(M87&lt;=0,0,MAX(0,TODAY()-G87)))</f>
        <v/>
      </c>
      <c r="O87" s="9">
        <f>IF(OR(M87="",N87=""),"",IF(M87&lt;=0,"Paid",IF(N87=0,"Current",IF(N87&lt;=30,"1-30 days",IF(N87&lt;=60,"31-60 days",IF(N87&lt;=90,"61-90 days","90+ days"))))))</f>
        <v/>
      </c>
      <c r="P87" s="9">
        <f>IF(OR(M87="",N87=""),"",IF(M87&lt;=0,"Paid",IF(N87&gt;90,"Escalate",IF(N87&gt;30,"Follow up","Monitor"))))</f>
        <v/>
      </c>
      <c r="Q87" s="30" t="n"/>
      <c r="R87" s="30" t="n"/>
      <c r="S87" s="4" t="n"/>
    </row>
    <row r="88">
      <c r="A88" s="2" t="n"/>
      <c r="B88" s="2" t="n"/>
      <c r="C88" s="3">
        <f>IF(B88="","",IFERROR(VLOOKUP(B88,'Dashboard'!$J$5:$K$14,2,FALSE),""))</f>
        <v/>
      </c>
      <c r="D88" s="4" t="n"/>
      <c r="E88" s="4" t="n"/>
      <c r="F88" s="30" t="n"/>
      <c r="G88" s="30" t="n"/>
      <c r="H88" s="31" t="n"/>
      <c r="I88" s="32" t="n"/>
      <c r="J88" s="33">
        <f>IF(OR(H88="",I88=""),"",H88*I88)</f>
        <v/>
      </c>
      <c r="K88" s="33">
        <f>IF(OR(H88="",J88=""),"",H88+J88)</f>
        <v/>
      </c>
      <c r="L88" s="31" t="n"/>
      <c r="M88" s="33">
        <f>IF(K88="","",K88-L88)</f>
        <v/>
      </c>
      <c r="N88" s="9">
        <f>IF(OR(M88="",G88=""),"",IF(M88&lt;=0,0,MAX(0,TODAY()-G88)))</f>
        <v/>
      </c>
      <c r="O88" s="9">
        <f>IF(OR(M88="",N88=""),"",IF(M88&lt;=0,"Paid",IF(N88=0,"Current",IF(N88&lt;=30,"1-30 days",IF(N88&lt;=60,"31-60 days",IF(N88&lt;=90,"61-90 days","90+ days"))))))</f>
        <v/>
      </c>
      <c r="P88" s="9">
        <f>IF(OR(M88="",N88=""),"",IF(M88&lt;=0,"Paid",IF(N88&gt;90,"Escalate",IF(N88&gt;30,"Follow up","Monitor"))))</f>
        <v/>
      </c>
      <c r="Q88" s="30" t="n"/>
      <c r="R88" s="30" t="n"/>
      <c r="S88" s="4" t="n"/>
    </row>
    <row r="89">
      <c r="A89" s="2" t="n"/>
      <c r="B89" s="2" t="n"/>
      <c r="C89" s="3">
        <f>IF(B89="","",IFERROR(VLOOKUP(B89,'Dashboard'!$J$5:$K$14,2,FALSE),""))</f>
        <v/>
      </c>
      <c r="D89" s="4" t="n"/>
      <c r="E89" s="4" t="n"/>
      <c r="F89" s="30" t="n"/>
      <c r="G89" s="30" t="n"/>
      <c r="H89" s="31" t="n"/>
      <c r="I89" s="32" t="n"/>
      <c r="J89" s="33">
        <f>IF(OR(H89="",I89=""),"",H89*I89)</f>
        <v/>
      </c>
      <c r="K89" s="33">
        <f>IF(OR(H89="",J89=""),"",H89+J89)</f>
        <v/>
      </c>
      <c r="L89" s="31" t="n"/>
      <c r="M89" s="33">
        <f>IF(K89="","",K89-L89)</f>
        <v/>
      </c>
      <c r="N89" s="9">
        <f>IF(OR(M89="",G89=""),"",IF(M89&lt;=0,0,MAX(0,TODAY()-G89)))</f>
        <v/>
      </c>
      <c r="O89" s="9">
        <f>IF(OR(M89="",N89=""),"",IF(M89&lt;=0,"Paid",IF(N89=0,"Current",IF(N89&lt;=30,"1-30 days",IF(N89&lt;=60,"31-60 days",IF(N89&lt;=90,"61-90 days","90+ days"))))))</f>
        <v/>
      </c>
      <c r="P89" s="9">
        <f>IF(OR(M89="",N89=""),"",IF(M89&lt;=0,"Paid",IF(N89&gt;90,"Escalate",IF(N89&gt;30,"Follow up","Monitor"))))</f>
        <v/>
      </c>
      <c r="Q89" s="30" t="n"/>
      <c r="R89" s="30" t="n"/>
      <c r="S89" s="4" t="n"/>
    </row>
    <row r="90">
      <c r="A90" s="2" t="n"/>
      <c r="B90" s="2" t="n"/>
      <c r="C90" s="3">
        <f>IF(B90="","",IFERROR(VLOOKUP(B90,'Dashboard'!$J$5:$K$14,2,FALSE),""))</f>
        <v/>
      </c>
      <c r="D90" s="4" t="n"/>
      <c r="E90" s="4" t="n"/>
      <c r="F90" s="30" t="n"/>
      <c r="G90" s="30" t="n"/>
      <c r="H90" s="31" t="n"/>
      <c r="I90" s="32" t="n"/>
      <c r="J90" s="33">
        <f>IF(OR(H90="",I90=""),"",H90*I90)</f>
        <v/>
      </c>
      <c r="K90" s="33">
        <f>IF(OR(H90="",J90=""),"",H90+J90)</f>
        <v/>
      </c>
      <c r="L90" s="31" t="n"/>
      <c r="M90" s="33">
        <f>IF(K90="","",K90-L90)</f>
        <v/>
      </c>
      <c r="N90" s="9">
        <f>IF(OR(M90="",G90=""),"",IF(M90&lt;=0,0,MAX(0,TODAY()-G90)))</f>
        <v/>
      </c>
      <c r="O90" s="9">
        <f>IF(OR(M90="",N90=""),"",IF(M90&lt;=0,"Paid",IF(N90=0,"Current",IF(N90&lt;=30,"1-30 days",IF(N90&lt;=60,"31-60 days",IF(N90&lt;=90,"61-90 days","90+ days"))))))</f>
        <v/>
      </c>
      <c r="P90" s="9">
        <f>IF(OR(M90="",N90=""),"",IF(M90&lt;=0,"Paid",IF(N90&gt;90,"Escalate",IF(N90&gt;30,"Follow up","Monitor"))))</f>
        <v/>
      </c>
      <c r="Q90" s="30" t="n"/>
      <c r="R90" s="30" t="n"/>
      <c r="S90" s="4" t="n"/>
    </row>
    <row r="91">
      <c r="A91" s="2" t="n"/>
      <c r="B91" s="2" t="n"/>
      <c r="C91" s="3">
        <f>IF(B91="","",IFERROR(VLOOKUP(B91,'Dashboard'!$J$5:$K$14,2,FALSE),""))</f>
        <v/>
      </c>
      <c r="D91" s="4" t="n"/>
      <c r="E91" s="4" t="n"/>
      <c r="F91" s="30" t="n"/>
      <c r="G91" s="30" t="n"/>
      <c r="H91" s="31" t="n"/>
      <c r="I91" s="32" t="n"/>
      <c r="J91" s="33">
        <f>IF(OR(H91="",I91=""),"",H91*I91)</f>
        <v/>
      </c>
      <c r="K91" s="33">
        <f>IF(OR(H91="",J91=""),"",H91+J91)</f>
        <v/>
      </c>
      <c r="L91" s="31" t="n"/>
      <c r="M91" s="33">
        <f>IF(K91="","",K91-L91)</f>
        <v/>
      </c>
      <c r="N91" s="9">
        <f>IF(OR(M91="",G91=""),"",IF(M91&lt;=0,0,MAX(0,TODAY()-G91)))</f>
        <v/>
      </c>
      <c r="O91" s="9">
        <f>IF(OR(M91="",N91=""),"",IF(M91&lt;=0,"Paid",IF(N91=0,"Current",IF(N91&lt;=30,"1-30 days",IF(N91&lt;=60,"31-60 days",IF(N91&lt;=90,"61-90 days","90+ days"))))))</f>
        <v/>
      </c>
      <c r="P91" s="9">
        <f>IF(OR(M91="",N91=""),"",IF(M91&lt;=0,"Paid",IF(N91&gt;90,"Escalate",IF(N91&gt;30,"Follow up","Monitor"))))</f>
        <v/>
      </c>
      <c r="Q91" s="30" t="n"/>
      <c r="R91" s="30" t="n"/>
      <c r="S91" s="4" t="n"/>
    </row>
    <row r="92">
      <c r="A92" s="2" t="n"/>
      <c r="B92" s="2" t="n"/>
      <c r="C92" s="3">
        <f>IF(B92="","",IFERROR(VLOOKUP(B92,'Dashboard'!$J$5:$K$14,2,FALSE),""))</f>
        <v/>
      </c>
      <c r="D92" s="4" t="n"/>
      <c r="E92" s="4" t="n"/>
      <c r="F92" s="30" t="n"/>
      <c r="G92" s="30" t="n"/>
      <c r="H92" s="31" t="n"/>
      <c r="I92" s="32" t="n"/>
      <c r="J92" s="33">
        <f>IF(OR(H92="",I92=""),"",H92*I92)</f>
        <v/>
      </c>
      <c r="K92" s="33">
        <f>IF(OR(H92="",J92=""),"",H92+J92)</f>
        <v/>
      </c>
      <c r="L92" s="31" t="n"/>
      <c r="M92" s="33">
        <f>IF(K92="","",K92-L92)</f>
        <v/>
      </c>
      <c r="N92" s="9">
        <f>IF(OR(M92="",G92=""),"",IF(M92&lt;=0,0,MAX(0,TODAY()-G92)))</f>
        <v/>
      </c>
      <c r="O92" s="9">
        <f>IF(OR(M92="",N92=""),"",IF(M92&lt;=0,"Paid",IF(N92=0,"Current",IF(N92&lt;=30,"1-30 days",IF(N92&lt;=60,"31-60 days",IF(N92&lt;=90,"61-90 days","90+ days"))))))</f>
        <v/>
      </c>
      <c r="P92" s="9">
        <f>IF(OR(M92="",N92=""),"",IF(M92&lt;=0,"Paid",IF(N92&gt;90,"Escalate",IF(N92&gt;30,"Follow up","Monitor"))))</f>
        <v/>
      </c>
      <c r="Q92" s="30" t="n"/>
      <c r="R92" s="30" t="n"/>
      <c r="S92" s="4" t="n"/>
    </row>
    <row r="93">
      <c r="A93" s="2" t="n"/>
      <c r="B93" s="2" t="n"/>
      <c r="C93" s="3">
        <f>IF(B93="","",IFERROR(VLOOKUP(B93,'Dashboard'!$J$5:$K$14,2,FALSE),""))</f>
        <v/>
      </c>
      <c r="D93" s="4" t="n"/>
      <c r="E93" s="4" t="n"/>
      <c r="F93" s="30" t="n"/>
      <c r="G93" s="30" t="n"/>
      <c r="H93" s="31" t="n"/>
      <c r="I93" s="32" t="n"/>
      <c r="J93" s="33">
        <f>IF(OR(H93="",I93=""),"",H93*I93)</f>
        <v/>
      </c>
      <c r="K93" s="33">
        <f>IF(OR(H93="",J93=""),"",H93+J93)</f>
        <v/>
      </c>
      <c r="L93" s="31" t="n"/>
      <c r="M93" s="33">
        <f>IF(K93="","",K93-L93)</f>
        <v/>
      </c>
      <c r="N93" s="9">
        <f>IF(OR(M93="",G93=""),"",IF(M93&lt;=0,0,MAX(0,TODAY()-G93)))</f>
        <v/>
      </c>
      <c r="O93" s="9">
        <f>IF(OR(M93="",N93=""),"",IF(M93&lt;=0,"Paid",IF(N93=0,"Current",IF(N93&lt;=30,"1-30 days",IF(N93&lt;=60,"31-60 days",IF(N93&lt;=90,"61-90 days","90+ days"))))))</f>
        <v/>
      </c>
      <c r="P93" s="9">
        <f>IF(OR(M93="",N93=""),"",IF(M93&lt;=0,"Paid",IF(N93&gt;90,"Escalate",IF(N93&gt;30,"Follow up","Monitor"))))</f>
        <v/>
      </c>
      <c r="Q93" s="30" t="n"/>
      <c r="R93" s="30" t="n"/>
      <c r="S93" s="4" t="n"/>
    </row>
    <row r="94">
      <c r="A94" s="2" t="n"/>
      <c r="B94" s="2" t="n"/>
      <c r="C94" s="3">
        <f>IF(B94="","",IFERROR(VLOOKUP(B94,'Dashboard'!$J$5:$K$14,2,FALSE),""))</f>
        <v/>
      </c>
      <c r="D94" s="4" t="n"/>
      <c r="E94" s="4" t="n"/>
      <c r="F94" s="30" t="n"/>
      <c r="G94" s="30" t="n"/>
      <c r="H94" s="31" t="n"/>
      <c r="I94" s="32" t="n"/>
      <c r="J94" s="33">
        <f>IF(OR(H94="",I94=""),"",H94*I94)</f>
        <v/>
      </c>
      <c r="K94" s="33">
        <f>IF(OR(H94="",J94=""),"",H94+J94)</f>
        <v/>
      </c>
      <c r="L94" s="31" t="n"/>
      <c r="M94" s="33">
        <f>IF(K94="","",K94-L94)</f>
        <v/>
      </c>
      <c r="N94" s="9">
        <f>IF(OR(M94="",G94=""),"",IF(M94&lt;=0,0,MAX(0,TODAY()-G94)))</f>
        <v/>
      </c>
      <c r="O94" s="9">
        <f>IF(OR(M94="",N94=""),"",IF(M94&lt;=0,"Paid",IF(N94=0,"Current",IF(N94&lt;=30,"1-30 days",IF(N94&lt;=60,"31-60 days",IF(N94&lt;=90,"61-90 days","90+ days"))))))</f>
        <v/>
      </c>
      <c r="P94" s="9">
        <f>IF(OR(M94="",N94=""),"",IF(M94&lt;=0,"Paid",IF(N94&gt;90,"Escalate",IF(N94&gt;30,"Follow up","Monitor"))))</f>
        <v/>
      </c>
      <c r="Q94" s="30" t="n"/>
      <c r="R94" s="30" t="n"/>
      <c r="S94" s="4" t="n"/>
    </row>
    <row r="95">
      <c r="A95" s="2" t="n"/>
      <c r="B95" s="2" t="n"/>
      <c r="C95" s="3">
        <f>IF(B95="","",IFERROR(VLOOKUP(B95,'Dashboard'!$J$5:$K$14,2,FALSE),""))</f>
        <v/>
      </c>
      <c r="D95" s="4" t="n"/>
      <c r="E95" s="4" t="n"/>
      <c r="F95" s="30" t="n"/>
      <c r="G95" s="30" t="n"/>
      <c r="H95" s="31" t="n"/>
      <c r="I95" s="32" t="n"/>
      <c r="J95" s="33">
        <f>IF(OR(H95="",I95=""),"",H95*I95)</f>
        <v/>
      </c>
      <c r="K95" s="33">
        <f>IF(OR(H95="",J95=""),"",H95+J95)</f>
        <v/>
      </c>
      <c r="L95" s="31" t="n"/>
      <c r="M95" s="33">
        <f>IF(K95="","",K95-L95)</f>
        <v/>
      </c>
      <c r="N95" s="9">
        <f>IF(OR(M95="",G95=""),"",IF(M95&lt;=0,0,MAX(0,TODAY()-G95)))</f>
        <v/>
      </c>
      <c r="O95" s="9">
        <f>IF(OR(M95="",N95=""),"",IF(M95&lt;=0,"Paid",IF(N95=0,"Current",IF(N95&lt;=30,"1-30 days",IF(N95&lt;=60,"31-60 days",IF(N95&lt;=90,"61-90 days","90+ days"))))))</f>
        <v/>
      </c>
      <c r="P95" s="9">
        <f>IF(OR(M95="",N95=""),"",IF(M95&lt;=0,"Paid",IF(N95&gt;90,"Escalate",IF(N95&gt;30,"Follow up","Monitor"))))</f>
        <v/>
      </c>
      <c r="Q95" s="30" t="n"/>
      <c r="R95" s="30" t="n"/>
      <c r="S95" s="4" t="n"/>
    </row>
    <row r="96">
      <c r="A96" s="2" t="n"/>
      <c r="B96" s="2" t="n"/>
      <c r="C96" s="3">
        <f>IF(B96="","",IFERROR(VLOOKUP(B96,'Dashboard'!$J$5:$K$14,2,FALSE),""))</f>
        <v/>
      </c>
      <c r="D96" s="4" t="n"/>
      <c r="E96" s="4" t="n"/>
      <c r="F96" s="30" t="n"/>
      <c r="G96" s="30" t="n"/>
      <c r="H96" s="31" t="n"/>
      <c r="I96" s="32" t="n"/>
      <c r="J96" s="33">
        <f>IF(OR(H96="",I96=""),"",H96*I96)</f>
        <v/>
      </c>
      <c r="K96" s="33">
        <f>IF(OR(H96="",J96=""),"",H96+J96)</f>
        <v/>
      </c>
      <c r="L96" s="31" t="n"/>
      <c r="M96" s="33">
        <f>IF(K96="","",K96-L96)</f>
        <v/>
      </c>
      <c r="N96" s="9">
        <f>IF(OR(M96="",G96=""),"",IF(M96&lt;=0,0,MAX(0,TODAY()-G96)))</f>
        <v/>
      </c>
      <c r="O96" s="9">
        <f>IF(OR(M96="",N96=""),"",IF(M96&lt;=0,"Paid",IF(N96=0,"Current",IF(N96&lt;=30,"1-30 days",IF(N96&lt;=60,"31-60 days",IF(N96&lt;=90,"61-90 days","90+ days"))))))</f>
        <v/>
      </c>
      <c r="P96" s="9">
        <f>IF(OR(M96="",N96=""),"",IF(M96&lt;=0,"Paid",IF(N96&gt;90,"Escalate",IF(N96&gt;30,"Follow up","Monitor"))))</f>
        <v/>
      </c>
      <c r="Q96" s="30" t="n"/>
      <c r="R96" s="30" t="n"/>
      <c r="S96" s="4" t="n"/>
    </row>
    <row r="97">
      <c r="A97" s="2" t="n"/>
      <c r="B97" s="2" t="n"/>
      <c r="C97" s="3">
        <f>IF(B97="","",IFERROR(VLOOKUP(B97,'Dashboard'!$J$5:$K$14,2,FALSE),""))</f>
        <v/>
      </c>
      <c r="D97" s="4" t="n"/>
      <c r="E97" s="4" t="n"/>
      <c r="F97" s="30" t="n"/>
      <c r="G97" s="30" t="n"/>
      <c r="H97" s="31" t="n"/>
      <c r="I97" s="32" t="n"/>
      <c r="J97" s="33">
        <f>IF(OR(H97="",I97=""),"",H97*I97)</f>
        <v/>
      </c>
      <c r="K97" s="33">
        <f>IF(OR(H97="",J97=""),"",H97+J97)</f>
        <v/>
      </c>
      <c r="L97" s="31" t="n"/>
      <c r="M97" s="33">
        <f>IF(K97="","",K97-L97)</f>
        <v/>
      </c>
      <c r="N97" s="9">
        <f>IF(OR(M97="",G97=""),"",IF(M97&lt;=0,0,MAX(0,TODAY()-G97)))</f>
        <v/>
      </c>
      <c r="O97" s="9">
        <f>IF(OR(M97="",N97=""),"",IF(M97&lt;=0,"Paid",IF(N97=0,"Current",IF(N97&lt;=30,"1-30 days",IF(N97&lt;=60,"31-60 days",IF(N97&lt;=90,"61-90 days","90+ days"))))))</f>
        <v/>
      </c>
      <c r="P97" s="9">
        <f>IF(OR(M97="",N97=""),"",IF(M97&lt;=0,"Paid",IF(N97&gt;90,"Escalate",IF(N97&gt;30,"Follow up","Monitor"))))</f>
        <v/>
      </c>
      <c r="Q97" s="30" t="n"/>
      <c r="R97" s="30" t="n"/>
      <c r="S97" s="4" t="n"/>
    </row>
    <row r="98">
      <c r="A98" s="2" t="n"/>
      <c r="B98" s="2" t="n"/>
      <c r="C98" s="3">
        <f>IF(B98="","",IFERROR(VLOOKUP(B98,'Dashboard'!$J$5:$K$14,2,FALSE),""))</f>
        <v/>
      </c>
      <c r="D98" s="4" t="n"/>
      <c r="E98" s="4" t="n"/>
      <c r="F98" s="30" t="n"/>
      <c r="G98" s="30" t="n"/>
      <c r="H98" s="31" t="n"/>
      <c r="I98" s="32" t="n"/>
      <c r="J98" s="33">
        <f>IF(OR(H98="",I98=""),"",H98*I98)</f>
        <v/>
      </c>
      <c r="K98" s="33">
        <f>IF(OR(H98="",J98=""),"",H98+J98)</f>
        <v/>
      </c>
      <c r="L98" s="31" t="n"/>
      <c r="M98" s="33">
        <f>IF(K98="","",K98-L98)</f>
        <v/>
      </c>
      <c r="N98" s="9">
        <f>IF(OR(M98="",G98=""),"",IF(M98&lt;=0,0,MAX(0,TODAY()-G98)))</f>
        <v/>
      </c>
      <c r="O98" s="9">
        <f>IF(OR(M98="",N98=""),"",IF(M98&lt;=0,"Paid",IF(N98=0,"Current",IF(N98&lt;=30,"1-30 days",IF(N98&lt;=60,"31-60 days",IF(N98&lt;=90,"61-90 days","90+ days"))))))</f>
        <v/>
      </c>
      <c r="P98" s="9">
        <f>IF(OR(M98="",N98=""),"",IF(M98&lt;=0,"Paid",IF(N98&gt;90,"Escalate",IF(N98&gt;30,"Follow up","Monitor"))))</f>
        <v/>
      </c>
      <c r="Q98" s="30" t="n"/>
      <c r="R98" s="30" t="n"/>
      <c r="S98" s="4" t="n"/>
    </row>
    <row r="99">
      <c r="A99" s="2" t="n"/>
      <c r="B99" s="2" t="n"/>
      <c r="C99" s="3">
        <f>IF(B99="","",IFERROR(VLOOKUP(B99,'Dashboard'!$J$5:$K$14,2,FALSE),""))</f>
        <v/>
      </c>
      <c r="D99" s="4" t="n"/>
      <c r="E99" s="4" t="n"/>
      <c r="F99" s="30" t="n"/>
      <c r="G99" s="30" t="n"/>
      <c r="H99" s="31" t="n"/>
      <c r="I99" s="32" t="n"/>
      <c r="J99" s="33">
        <f>IF(OR(H99="",I99=""),"",H99*I99)</f>
        <v/>
      </c>
      <c r="K99" s="33">
        <f>IF(OR(H99="",J99=""),"",H99+J99)</f>
        <v/>
      </c>
      <c r="L99" s="31" t="n"/>
      <c r="M99" s="33">
        <f>IF(K99="","",K99-L99)</f>
        <v/>
      </c>
      <c r="N99" s="9">
        <f>IF(OR(M99="",G99=""),"",IF(M99&lt;=0,0,MAX(0,TODAY()-G99)))</f>
        <v/>
      </c>
      <c r="O99" s="9">
        <f>IF(OR(M99="",N99=""),"",IF(M99&lt;=0,"Paid",IF(N99=0,"Current",IF(N99&lt;=30,"1-30 days",IF(N99&lt;=60,"31-60 days",IF(N99&lt;=90,"61-90 days","90+ days"))))))</f>
        <v/>
      </c>
      <c r="P99" s="9">
        <f>IF(OR(M99="",N99=""),"",IF(M99&lt;=0,"Paid",IF(N99&gt;90,"Escalate",IF(N99&gt;30,"Follow up","Monitor"))))</f>
        <v/>
      </c>
      <c r="Q99" s="30" t="n"/>
      <c r="R99" s="30" t="n"/>
      <c r="S99" s="4" t="n"/>
    </row>
    <row r="100">
      <c r="A100" s="2" t="n"/>
      <c r="B100" s="2" t="n"/>
      <c r="C100" s="3">
        <f>IF(B100="","",IFERROR(VLOOKUP(B100,'Dashboard'!$J$5:$K$14,2,FALSE),""))</f>
        <v/>
      </c>
      <c r="D100" s="4" t="n"/>
      <c r="E100" s="4" t="n"/>
      <c r="F100" s="30" t="n"/>
      <c r="G100" s="30" t="n"/>
      <c r="H100" s="31" t="n"/>
      <c r="I100" s="32" t="n"/>
      <c r="J100" s="33">
        <f>IF(OR(H100="",I100=""),"",H100*I100)</f>
        <v/>
      </c>
      <c r="K100" s="33">
        <f>IF(OR(H100="",J100=""),"",H100+J100)</f>
        <v/>
      </c>
      <c r="L100" s="31" t="n"/>
      <c r="M100" s="33">
        <f>IF(K100="","",K100-L100)</f>
        <v/>
      </c>
      <c r="N100" s="9">
        <f>IF(OR(M100="",G100=""),"",IF(M100&lt;=0,0,MAX(0,TODAY()-G100)))</f>
        <v/>
      </c>
      <c r="O100" s="9">
        <f>IF(OR(M100="",N100=""),"",IF(M100&lt;=0,"Paid",IF(N100=0,"Current",IF(N100&lt;=30,"1-30 days",IF(N100&lt;=60,"31-60 days",IF(N100&lt;=90,"61-90 days","90+ days"))))))</f>
        <v/>
      </c>
      <c r="P100" s="9">
        <f>IF(OR(M100="",N100=""),"",IF(M100&lt;=0,"Paid",IF(N100&gt;90,"Escalate",IF(N100&gt;30,"Follow up","Monitor"))))</f>
        <v/>
      </c>
      <c r="Q100" s="30" t="n"/>
      <c r="R100" s="30" t="n"/>
      <c r="S100" s="4" t="n"/>
    </row>
    <row r="101">
      <c r="A101" s="2" t="n"/>
      <c r="B101" s="2" t="n"/>
      <c r="C101" s="3">
        <f>IF(B101="","",IFERROR(VLOOKUP(B101,'Dashboard'!$J$5:$K$14,2,FALSE),""))</f>
        <v/>
      </c>
      <c r="D101" s="4" t="n"/>
      <c r="E101" s="4" t="n"/>
      <c r="F101" s="30" t="n"/>
      <c r="G101" s="30" t="n"/>
      <c r="H101" s="31" t="n"/>
      <c r="I101" s="32" t="n"/>
      <c r="J101" s="33">
        <f>IF(OR(H101="",I101=""),"",H101*I101)</f>
        <v/>
      </c>
      <c r="K101" s="33">
        <f>IF(OR(H101="",J101=""),"",H101+J101)</f>
        <v/>
      </c>
      <c r="L101" s="31" t="n"/>
      <c r="M101" s="33">
        <f>IF(K101="","",K101-L101)</f>
        <v/>
      </c>
      <c r="N101" s="9">
        <f>IF(OR(M101="",G101=""),"",IF(M101&lt;=0,0,MAX(0,TODAY()-G101)))</f>
        <v/>
      </c>
      <c r="O101" s="9">
        <f>IF(OR(M101="",N101=""),"",IF(M101&lt;=0,"Paid",IF(N101=0,"Current",IF(N101&lt;=30,"1-30 days",IF(N101&lt;=60,"31-60 days",IF(N101&lt;=90,"61-90 days","90+ days"))))))</f>
        <v/>
      </c>
      <c r="P101" s="9">
        <f>IF(OR(M101="",N101=""),"",IF(M101&lt;=0,"Paid",IF(N101&gt;90,"Escalate",IF(N101&gt;30,"Follow up","Monitor"))))</f>
        <v/>
      </c>
      <c r="Q101" s="30" t="n"/>
      <c r="R101" s="30" t="n"/>
      <c r="S101" s="4" t="n"/>
    </row>
    <row r="102">
      <c r="A102" s="10" t="inlineStr">
        <is>
          <t>Totals</t>
        </is>
      </c>
      <c r="B102" s="10" t="n"/>
      <c r="C102" s="10" t="n"/>
      <c r="D102" s="10" t="n"/>
      <c r="E102" s="10" t="n"/>
      <c r="F102" s="10" t="n"/>
      <c r="G102" s="10" t="n"/>
      <c r="H102" s="34">
        <f>SUM(H2:H101)</f>
        <v/>
      </c>
      <c r="I102" s="10" t="n"/>
      <c r="J102" s="34">
        <f>SUM(J2:J101)</f>
        <v/>
      </c>
      <c r="K102" s="34">
        <f>SUM(K2:K101)</f>
        <v/>
      </c>
      <c r="L102" s="34">
        <f>SUM(L2:L101)</f>
        <v/>
      </c>
      <c r="M102" s="34">
        <f>SUM(M2:M101)</f>
        <v/>
      </c>
      <c r="N102" s="12" t="n"/>
      <c r="O102" s="10" t="n"/>
      <c r="P102" s="10" t="n"/>
      <c r="Q102" s="10" t="n"/>
      <c r="R102" s="10" t="n"/>
      <c r="S102" s="10" t="n"/>
    </row>
  </sheetData>
  <autoFilter ref="A1:S101"/>
  <conditionalFormatting sqref="M2:M101">
    <cfRule type="expression" priority="1" dxfId="0">
      <formula>AND($O2="90+ days",$M2&gt;0)</formula>
    </cfRule>
  </conditionalFormatting>
  <conditionalFormatting sqref="L2:L101">
    <cfRule type="expression" priority="2" dxfId="1">
      <formula>$O2="Paid"</formula>
    </cfRule>
  </conditionalFormatting>
  <conditionalFormatting sqref="P2:P101">
    <cfRule type="expression" priority="3" dxfId="2">
      <formula>AND($O2="Current",$P2="Monitor")</formula>
    </cfRule>
  </conditionalFormatting>
  <dataValidations count="1">
    <dataValidation sqref="I2:I101" showErrorMessage="1" showInputMessage="1" allowBlank="1" type="list">
      <formula1>"0%,9%,13.5%,23%"</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22"/>
  <sheetViews>
    <sheetView showGridLines="0" workbookViewId="0">
      <pane ySplit="3" topLeftCell="A4" activePane="bottomLeft" state="frozen"/>
      <selection pane="bottomLeft" activeCell="A1" sqref="A1"/>
    </sheetView>
  </sheetViews>
  <sheetFormatPr baseColWidth="8" defaultRowHeight="15"/>
  <cols>
    <col width="30" customWidth="1" min="1" max="1"/>
    <col width="19" customWidth="1" min="2" max="2"/>
    <col width="4" customWidth="1" min="3" max="3"/>
    <col width="14" customWidth="1" min="4" max="4"/>
    <col width="14" customWidth="1" min="5" max="5"/>
    <col width="14" customWidth="1" min="6" max="6"/>
    <col width="14" customWidth="1" min="7" max="7"/>
    <col width="14" customWidth="1" min="8" max="8"/>
    <col width="4" customWidth="1" min="9" max="9"/>
    <col width="16" customWidth="1" min="10" max="10"/>
    <col width="24" customWidth="1" min="11" max="11"/>
    <col width="4" customWidth="1" min="12" max="12"/>
    <col width="24" customWidth="1" min="13" max="13"/>
    <col width="16" customWidth="1" min="14" max="14"/>
  </cols>
  <sheetData>
    <row r="1" ht="28" customHeight="1">
      <c r="A1" s="13" t="inlineStr">
        <is>
          <t>Debtors Aged Analysis Dashboard</t>
        </is>
      </c>
      <c r="B1" s="14" t="n"/>
      <c r="C1" s="14" t="n"/>
      <c r="D1" s="14" t="n"/>
      <c r="E1" s="14" t="n"/>
      <c r="F1" s="14" t="n"/>
      <c r="G1" s="14" t="n"/>
      <c r="H1" s="14" t="n"/>
      <c r="I1" s="14" t="n"/>
      <c r="J1" s="14" t="n"/>
      <c r="K1" s="14" t="n"/>
      <c r="L1" s="14" t="n"/>
      <c r="M1" s="14" t="n"/>
      <c r="N1" s="14" t="n"/>
    </row>
    <row r="2"/>
    <row r="3">
      <c r="A3" s="15" t="inlineStr">
        <is>
          <t>Position as at</t>
        </is>
      </c>
      <c r="B3" s="35">
        <f>TODAY()</f>
        <v/>
      </c>
    </row>
    <row r="4">
      <c r="A4" s="17" t="inlineStr">
        <is>
          <t>Key management indicators</t>
        </is>
      </c>
      <c r="B4" s="17" t="inlineStr">
        <is>
          <t>Value</t>
        </is>
      </c>
      <c r="J4" s="17" t="inlineStr">
        <is>
          <t>Customer lookup</t>
        </is>
      </c>
      <c r="K4" s="17" t="inlineStr">
        <is>
          <t>Reference list</t>
        </is>
      </c>
      <c r="M4" s="17" t="inlineStr">
        <is>
          <t>Customer balances</t>
        </is>
      </c>
      <c r="N4" s="17" t="inlineStr">
        <is>
          <t>Balance due</t>
        </is>
      </c>
    </row>
    <row r="5">
      <c r="A5" s="18" t="inlineStr">
        <is>
          <t>Total invoiced</t>
        </is>
      </c>
      <c r="B5" s="36">
        <f>SUM('Debtors Ledger'!$K$2:$K$101)</f>
        <v/>
      </c>
      <c r="J5" s="1" t="inlineStr">
        <is>
          <t>Customer Code</t>
        </is>
      </c>
      <c r="K5" s="1" t="inlineStr">
        <is>
          <t>Customer Name</t>
        </is>
      </c>
      <c r="M5" s="1" t="inlineStr">
        <is>
          <t>Customer</t>
        </is>
      </c>
      <c r="N5" s="1" t="inlineStr">
        <is>
          <t>Balance Due</t>
        </is>
      </c>
    </row>
    <row r="6">
      <c r="A6" s="3" t="inlineStr">
        <is>
          <t>Overdue balance</t>
        </is>
      </c>
      <c r="B6" s="37">
        <f>SUMIFS('Debtors Ledger'!$M$2:$M$101,'Debtors Ledger'!$N$2:$N$101,"&gt;0")</f>
        <v/>
      </c>
      <c r="J6" s="18" t="inlineStr">
        <is>
          <t>CUST001</t>
        </is>
      </c>
      <c r="K6" s="18" t="inlineStr">
        <is>
          <t>Aoife Byrne</t>
        </is>
      </c>
      <c r="M6" s="18">
        <f>K6</f>
        <v/>
      </c>
      <c r="N6" s="36">
        <f>SUMIF('Debtors Ledger'!$B$2:$B$101,J6,'Debtors Ledger'!$M$2:$M$101)</f>
        <v/>
      </c>
    </row>
    <row r="7">
      <c r="A7" s="18" t="inlineStr">
        <is>
          <t>Total paid</t>
        </is>
      </c>
      <c r="B7" s="38">
        <f>SUM('Debtors Ledger'!$L$2:$L$101)</f>
        <v/>
      </c>
      <c r="J7" s="3" t="inlineStr">
        <is>
          <t>CUST002</t>
        </is>
      </c>
      <c r="K7" s="3" t="inlineStr">
        <is>
          <t>Seán Murphy</t>
        </is>
      </c>
      <c r="M7" s="3">
        <f>K7</f>
        <v/>
      </c>
      <c r="N7" s="33">
        <f>SUMIF('Debtors Ledger'!$B$2:$B$101,J7,'Debtors Ledger'!$M$2:$M$101)</f>
        <v/>
      </c>
    </row>
    <row r="8">
      <c r="A8" s="3" t="inlineStr">
        <is>
          <t>Total balance due</t>
        </is>
      </c>
      <c r="B8" s="33">
        <f>SUM('Debtors Ledger'!$M$2:$M$101)</f>
        <v/>
      </c>
      <c r="J8" s="18" t="inlineStr">
        <is>
          <t>CUST003</t>
        </is>
      </c>
      <c r="K8" s="18" t="inlineStr">
        <is>
          <t>Niamh O’Connor</t>
        </is>
      </c>
      <c r="M8" s="18">
        <f>K8</f>
        <v/>
      </c>
      <c r="N8" s="36">
        <f>SUMIF('Debtors Ledger'!$B$2:$B$101,J8,'Debtors Ledger'!$M$2:$M$101)</f>
        <v/>
      </c>
    </row>
    <row r="9">
      <c r="A9" s="18" t="inlineStr">
        <is>
          <t>Average outstanding invoice</t>
        </is>
      </c>
      <c r="B9" s="36">
        <f>IFERROR(AVERAGE('Debtors Ledger'!$M$2:$M$101),0)</f>
        <v/>
      </c>
      <c r="J9" s="3" t="inlineStr">
        <is>
          <t>CUST004</t>
        </is>
      </c>
      <c r="K9" s="3" t="inlineStr">
        <is>
          <t>Cian Walsh</t>
        </is>
      </c>
      <c r="M9" s="3">
        <f>K9</f>
        <v/>
      </c>
      <c r="N9" s="33">
        <f>SUMIF('Debtors Ledger'!$B$2:$B$101,J9,'Debtors Ledger'!$M$2:$M$101)</f>
        <v/>
      </c>
    </row>
    <row r="10">
      <c r="A10" s="3" t="inlineStr">
        <is>
          <t>Number of open invoices</t>
        </is>
      </c>
      <c r="B10" s="22">
        <f>COUNTIF('Debtors Ledger'!$M$2:$M$101,"&gt;0")</f>
        <v/>
      </c>
      <c r="J10" s="18" t="inlineStr">
        <is>
          <t>CUST005</t>
        </is>
      </c>
      <c r="K10" s="18" t="inlineStr">
        <is>
          <t>Saoirse Kelly</t>
        </is>
      </c>
      <c r="M10" s="18">
        <f>K10</f>
        <v/>
      </c>
      <c r="N10" s="36">
        <f>SUMIF('Debtors Ledger'!$B$2:$B$101,J10,'Debtors Ledger'!$M$2:$M$101)</f>
        <v/>
      </c>
    </row>
    <row r="11">
      <c r="A11" s="18" t="inlineStr">
        <is>
          <t>Percentage overdue</t>
        </is>
      </c>
      <c r="B11" s="39">
        <f>IF(B5=0,0,B6/B5)</f>
        <v/>
      </c>
      <c r="J11" s="3" t="inlineStr">
        <is>
          <t>CUST006</t>
        </is>
      </c>
      <c r="K11" s="3" t="inlineStr">
        <is>
          <t>Conor Ryan</t>
        </is>
      </c>
      <c r="M11" s="3">
        <f>K11</f>
        <v/>
      </c>
      <c r="N11" s="33">
        <f>SUMIF('Debtors Ledger'!$B$2:$B$101,J11,'Debtors Ledger'!$M$2:$M$101)</f>
        <v/>
      </c>
    </row>
    <row r="12">
      <c r="A12" s="3" t="inlineStr">
        <is>
          <t>Balance over 90 days</t>
        </is>
      </c>
      <c r="B12" s="40">
        <f>SUMIF('Debtors Ledger'!$O$2:$O$101,"90+ days",'Debtors Ledger'!$M$2:$M$101)</f>
        <v/>
      </c>
      <c r="J12" s="18" t="inlineStr">
        <is>
          <t>CUST007</t>
        </is>
      </c>
      <c r="K12" s="18" t="inlineStr">
        <is>
          <t>Ciara Doyle</t>
        </is>
      </c>
      <c r="M12" s="18">
        <f>K12</f>
        <v/>
      </c>
      <c r="N12" s="36">
        <f>SUMIF('Debtors Ledger'!$B$2:$B$101,J12,'Debtors Ledger'!$M$2:$M$101)</f>
        <v/>
      </c>
    </row>
    <row r="13">
      <c r="J13" s="3" t="inlineStr">
        <is>
          <t>CUST008</t>
        </is>
      </c>
      <c r="K13" s="3" t="inlineStr">
        <is>
          <t>Oisín McCarthy</t>
        </is>
      </c>
      <c r="M13" s="3">
        <f>K13</f>
        <v/>
      </c>
      <c r="N13" s="33">
        <f>SUMIF('Debtors Ledger'!$B$2:$B$101,J13,'Debtors Ledger'!$M$2:$M$101)</f>
        <v/>
      </c>
    </row>
    <row r="14">
      <c r="J14" s="18" t="inlineStr">
        <is>
          <t>CUST009</t>
        </is>
      </c>
      <c r="K14" s="18" t="inlineStr">
        <is>
          <t>Róisín Nolan</t>
        </is>
      </c>
      <c r="M14" s="18">
        <f>K14</f>
        <v/>
      </c>
      <c r="N14" s="36">
        <f>SUMIF('Debtors Ledger'!$B$2:$B$101,J14,'Debtors Ledger'!$M$2:$M$101)</f>
        <v/>
      </c>
    </row>
    <row r="15"/>
    <row r="16">
      <c r="A16" s="1" t="inlineStr">
        <is>
          <t>Ageing Band</t>
        </is>
      </c>
      <c r="B16" s="1" t="inlineStr">
        <is>
          <t>Outstanding Balance</t>
        </is>
      </c>
    </row>
    <row r="17">
      <c r="A17" s="18" t="inlineStr">
        <is>
          <t>Current</t>
        </is>
      </c>
      <c r="B17" s="36">
        <f>SUMIF('Debtors Ledger'!$O$2:$O$101,A17,'Debtors Ledger'!$M$2:$M$101)</f>
        <v/>
      </c>
    </row>
    <row r="18">
      <c r="A18" s="3" t="inlineStr">
        <is>
          <t>1-30 days</t>
        </is>
      </c>
      <c r="B18" s="33">
        <f>SUMIF('Debtors Ledger'!$O$2:$O$101,A18,'Debtors Ledger'!$M$2:$M$101)</f>
        <v/>
      </c>
    </row>
    <row r="19">
      <c r="A19" s="18" t="inlineStr">
        <is>
          <t>31-60 days</t>
        </is>
      </c>
      <c r="B19" s="36">
        <f>SUMIF('Debtors Ledger'!$O$2:$O$101,A19,'Debtors Ledger'!$M$2:$M$101)</f>
        <v/>
      </c>
    </row>
    <row r="20">
      <c r="A20" s="3" t="inlineStr">
        <is>
          <t>61-90 days</t>
        </is>
      </c>
      <c r="B20" s="33">
        <f>SUMIF('Debtors Ledger'!$O$2:$O$101,A20,'Debtors Ledger'!$M$2:$M$101)</f>
        <v/>
      </c>
    </row>
    <row r="21">
      <c r="A21" s="18" t="inlineStr">
        <is>
          <t>90+ days</t>
        </is>
      </c>
      <c r="B21" s="36">
        <f>SUMIF('Debtors Ledger'!$O$2:$O$101,A21,'Debtors Ledger'!$M$2:$M$101)</f>
        <v/>
      </c>
    </row>
    <row r="22">
      <c r="A22" s="3" t="inlineStr">
        <is>
          <t>Paid</t>
        </is>
      </c>
      <c r="B22" s="33">
        <f>SUMIF('Debtors Ledger'!$O$2:$O$101,A22,'Debtors Ledger'!$M$2:$M$101)</f>
        <v/>
      </c>
    </row>
  </sheetData>
  <conditionalFormatting sqref="B17:B22">
    <cfRule type="expression" priority="1" dxfId="0">
      <formula>$A17="90+ days"</formula>
    </cfRule>
    <cfRule type="expression" priority="2" dxfId="1">
      <formula>$A17="Paid"</formula>
    </cfRule>
    <cfRule type="expression" priority="3" dxfId="2">
      <formula>$A17="Current"</formula>
    </cfRule>
  </conditionalFormatting>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B12"/>
  <sheetViews>
    <sheetView showGridLines="0" workbookViewId="0">
      <pane ySplit="3" topLeftCell="A4" activePane="bottomLeft" state="frozen"/>
      <selection pane="bottomLeft" activeCell="A1" sqref="A1"/>
    </sheetView>
  </sheetViews>
  <sheetFormatPr baseColWidth="8" defaultRowHeight="15"/>
  <cols>
    <col width="25" customWidth="1" min="1" max="1"/>
    <col width="110" customWidth="1" min="2" max="2"/>
  </cols>
  <sheetData>
    <row r="1" ht="28" customHeight="1">
      <c r="A1" s="25" t="inlineStr">
        <is>
          <t>Debtors Aged Analysis Workbook Guide</t>
        </is>
      </c>
      <c r="B1" s="41" t="n"/>
    </row>
    <row r="2"/>
    <row r="3">
      <c r="A3" s="26" t="inlineStr">
        <is>
          <t>Area</t>
        </is>
      </c>
      <c r="B3" s="26" t="inlineStr">
        <is>
          <t>Guidance</t>
        </is>
      </c>
    </row>
    <row r="4" ht="44" customHeight="1">
      <c r="A4" s="27" t="inlineStr">
        <is>
          <t>Purpose</t>
        </is>
      </c>
      <c r="B4" s="28" t="inlineStr">
        <is>
          <t>Use this workbook to monitor customer debtors, identify overdue invoices and prioritise collection activity.</t>
        </is>
      </c>
    </row>
    <row r="5" ht="44" customHeight="1">
      <c r="A5" s="29" t="inlineStr">
        <is>
          <t>Debtors Ledger</t>
        </is>
      </c>
      <c r="B5" s="3" t="inlineStr">
        <is>
          <t>Enter each new invoice on the next available row. Complete the pale yellow cells only. Customer Name, VAT Amount, Invoice Gross, Balance Due, Days Overdue, Ageing Band and Collection Status calculate automatically.</t>
        </is>
      </c>
    </row>
    <row r="6" ht="44" customHeight="1">
      <c r="A6" s="27" t="inlineStr">
        <is>
          <t>Recording payments</t>
        </is>
      </c>
      <c r="B6" s="28" t="inlineStr">
        <is>
          <t>Update Amount Paid whenever a receipt is received. The Balance Due and Collection Status will update automatically. Record the most recent customer contact and a clear next action date.</t>
        </is>
      </c>
    </row>
    <row r="7" ht="44" customHeight="1">
      <c r="A7" s="29" t="inlineStr">
        <is>
          <t>Ageing bands</t>
        </is>
      </c>
      <c r="B7" s="3" t="inlineStr">
        <is>
          <t>Current means the invoice is not yet overdue. 1-30 days, 31-60 days and 61-90 days show increasing lateness. 90+ days should normally be escalated. Paid means the recorded balance is nil or below.</t>
        </is>
      </c>
    </row>
    <row r="8" ht="44" customHeight="1">
      <c r="A8" s="27" t="inlineStr">
        <is>
          <t>Dashboard</t>
        </is>
      </c>
      <c r="B8" s="28" t="inlineStr">
        <is>
          <t>Review the management indicators, ageing totals and charts to understand exposure by age and by customer. The customer lookup table supports the Customer Name formula in the ledger.</t>
        </is>
      </c>
    </row>
    <row r="9" ht="44" customHeight="1">
      <c r="A9" s="29" t="inlineStr">
        <is>
          <t>Weekly review</t>
        </is>
      </c>
      <c r="B9" s="3" t="inlineStr">
        <is>
          <t>Credit control should review this workbook at least weekly, follow up overdue balances, update promised payment dates and escalate long-outstanding accounts in line with company procedures.</t>
        </is>
      </c>
    </row>
    <row r="10" ht="44" customHeight="1">
      <c r="A10" s="27" t="inlineStr">
        <is>
          <t>Irish VAT</t>
        </is>
      </c>
      <c r="B10" s="28" t="inlineStr">
        <is>
          <t>VAT rates are editable inputs. Common Irish VAT rates are included for convenience, but treatment depends on the supply. Confirm the correct rate and any relief with the Revenue Commissioners or a qualified adviser.</t>
        </is>
      </c>
    </row>
    <row r="11" ht="44" customHeight="1">
      <c r="A11" s="29" t="inlineStr">
        <is>
          <t>Data protection</t>
        </is>
      </c>
      <c r="B11" s="3" t="inlineStr">
        <is>
          <t>Customer names, email addresses and contact notes are personal data. Handle them in accordance with GDPR and relevant Data Protection Commission guidance, using only authorised access and retention procedures.</t>
        </is>
      </c>
    </row>
    <row r="12" ht="44" customHeight="1">
      <c r="A12" s="27" t="inlineStr">
        <is>
          <t>Automatic ageing</t>
        </is>
      </c>
      <c r="B12" s="28" t="inlineStr">
        <is>
          <t>The TODAY() function updates Days Overdue automatically whenever the workbook recalculates. Review dates regularly, particularly after weekends, holidays and payment arrangements.</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2026-09-11T11:33:39Z</dcterms:created>
  <dcterms:modified xmlns:dcterms="http://purl.org/dc/terms/" xmlns:xsi="http://www.w3.org/2001/XMLSchema-instance" xsi:type="dcterms:W3CDTF">2026-09-11T11:33:39Z</dcterms:modified>
</cp:coreProperties>
</file>