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'Cash Flow'!$A$1:$P$101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€&quot;#,##0.00"/>
    <numFmt numFmtId="166" formatCode="0.0%"/>
    <numFmt numFmtId="167" formatCode="mmm 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E293B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C8102E"/>
      </patternFill>
    </fill>
    <fill>
      <patternFill patternType="solid">
        <fgColor rgb="001E293B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165" fontId="2" fillId="4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6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1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center"/>
    </xf>
    <xf numFmtId="0" fontId="0" fillId="8" borderId="1" pivotButton="0" quotePrefix="0" xfId="0"/>
    <xf numFmtId="0" fontId="1" fillId="8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1" fillId="8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Projected Closing Cash Balance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'Dashboard'!E15</f>
            </strRef>
          </tx>
          <spPr>
            <a:ln xmlns:a="http://schemas.openxmlformats.org/drawingml/2006/main" w="28575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'Dashboard'!$A$16:$A$27</f>
            </numRef>
          </cat>
          <val>
            <numRef>
              <f>'Dashboard'!$E$16:$E$27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Closing Balance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Inflows and Outflows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'Dashboard'!B15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'Dashboard'!$A$16:$A$27</f>
            </numRef>
          </cat>
          <val>
            <numRef>
              <f>'Dashboard'!$B$16:$B$27</f>
            </numRef>
          </val>
        </ser>
        <ser>
          <idx val="1"/>
          <order val="1"/>
          <tx>
            <strRef>
              <f>'Dashboard'!C15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'Dashboard'!$A$16:$A$27</f>
            </numRef>
          </cat>
          <val>
            <numRef>
              <f>'Dashboard'!$C$16:$C$27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Cash Amount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Outflows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'Dashboard'!H15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'Dashboard'!$G$16:$G$23</f>
            </numRef>
          </cat>
          <val>
            <numRef>
              <f>'Dashboard'!$H$16:$H$23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33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20" customWidth="1" min="3" max="3"/>
    <col width="15" customWidth="1" min="4" max="4"/>
    <col width="16" customWidth="1" min="5" max="5"/>
    <col width="20" customWidth="1" min="6" max="6"/>
    <col width="34" customWidth="1" min="7" max="7"/>
    <col width="13" customWidth="1" min="8" max="8"/>
    <col width="16" customWidth="1" min="9" max="9"/>
    <col width="12" customWidth="1" min="10" max="10"/>
    <col width="16" customWidth="1" min="11" max="11"/>
    <col width="19" customWidth="1" min="12" max="12"/>
    <col width="20" customWidth="1" min="13" max="13"/>
    <col width="15" customWidth="1" min="14" max="14"/>
    <col width="19" customWidth="1" min="15" max="15"/>
    <col width="23" customWidth="1" min="16" max="16"/>
  </cols>
  <sheetData>
    <row r="1" ht="30" customHeight="1">
      <c r="A1" s="1" t="inlineStr">
        <is>
          <t>Transaction Date</t>
        </is>
      </c>
      <c r="B1" s="1" t="inlineStr">
        <is>
          <t>Reference</t>
        </is>
      </c>
      <c r="C1" s="1" t="inlineStr">
        <is>
          <t>Contact</t>
        </is>
      </c>
      <c r="D1" s="1" t="inlineStr">
        <is>
          <t>Town/City</t>
        </is>
      </c>
      <c r="E1" s="1" t="inlineStr">
        <is>
          <t>Cash Flow Type</t>
        </is>
      </c>
      <c r="F1" s="1" t="inlineStr">
        <is>
          <t>Category</t>
        </is>
      </c>
      <c r="G1" s="1" t="inlineStr">
        <is>
          <t>Description</t>
        </is>
      </c>
      <c r="H1" s="1" t="inlineStr">
        <is>
          <t>Status</t>
        </is>
      </c>
      <c r="I1" s="1" t="inlineStr">
        <is>
          <t>Net Amount (€)</t>
        </is>
      </c>
      <c r="J1" s="1" t="inlineStr">
        <is>
          <t>VAT Rate</t>
        </is>
      </c>
      <c r="K1" s="1" t="inlineStr">
        <is>
          <t>VAT Amount (€)</t>
        </is>
      </c>
      <c r="L1" s="1" t="inlineStr">
        <is>
          <t>Gross Cash Amount (€)</t>
        </is>
      </c>
      <c r="M1" s="1" t="inlineStr">
        <is>
          <t>Expected Payment Date</t>
        </is>
      </c>
      <c r="N1" s="1" t="inlineStr">
        <is>
          <t>Month</t>
        </is>
      </c>
      <c r="O1" s="1" t="inlineStr">
        <is>
          <t>Signed Cash Flow (€)</t>
        </is>
      </c>
      <c r="P1" s="1" t="inlineStr">
        <is>
          <t>Cumulative Cash Balance (€)</t>
        </is>
      </c>
    </row>
    <row r="2">
      <c r="A2" s="2" t="n">
        <v>46037</v>
      </c>
      <c r="B2" s="3" t="inlineStr">
        <is>
          <t>CF-2026-001</t>
        </is>
      </c>
      <c r="C2" s="3" t="inlineStr">
        <is>
          <t>Aoife Byrne</t>
        </is>
      </c>
      <c r="D2" s="3" t="inlineStr">
        <is>
          <t>Dublin</t>
        </is>
      </c>
      <c r="E2" s="4" t="inlineStr">
        <is>
          <t>Inflow</t>
        </is>
      </c>
      <c r="F2" s="3" t="inlineStr">
        <is>
          <t>Consultancy</t>
        </is>
      </c>
      <c r="G2" s="5" t="inlineStr">
        <is>
          <t>Software consultancy invoice</t>
        </is>
      </c>
      <c r="H2" s="4" t="inlineStr">
        <is>
          <t>Actual</t>
        </is>
      </c>
      <c r="I2" s="6" t="n">
        <v>4800</v>
      </c>
      <c r="J2" s="7">
        <f>IF(F2="","",IFERROR(VLOOKUP(F2,'Assumptions'!$A$9:$B$16,2,FALSE),0))</f>
        <v/>
      </c>
      <c r="K2" s="8">
        <f>IF(OR(I2="",J2=""),"",I2*J2)</f>
        <v/>
      </c>
      <c r="L2" s="8">
        <f>IF(I2="","",I2+IF(K2="",0,K2))</f>
        <v/>
      </c>
      <c r="M2" s="2" t="n">
        <v>46042</v>
      </c>
      <c r="N2" s="9">
        <f>IF(A2="","",DATE(YEAR(A2),MONTH(A2),1))</f>
        <v/>
      </c>
      <c r="O2" s="8">
        <f>IF(OR(E2="",L2=""),"",IF(E2="Inflow",L2,-L2))</f>
        <v/>
      </c>
      <c r="P2" s="8">
        <f>IF(O2="","",'Assumptions'!$B$2+O2)</f>
        <v/>
      </c>
    </row>
    <row r="3">
      <c r="A3" s="2" t="n">
        <v>46054</v>
      </c>
      <c r="B3" s="3" t="inlineStr">
        <is>
          <t>CF-2026-002</t>
        </is>
      </c>
      <c r="C3" s="3" t="inlineStr">
        <is>
          <t>Seán Murphy</t>
        </is>
      </c>
      <c r="D3" s="3" t="inlineStr">
        <is>
          <t>Cork</t>
        </is>
      </c>
      <c r="E3" s="4" t="inlineStr">
        <is>
          <t>Outflow</t>
        </is>
      </c>
      <c r="F3" s="3" t="inlineStr">
        <is>
          <t>Rent</t>
        </is>
      </c>
      <c r="G3" s="5" t="inlineStr">
        <is>
          <t>Office rent</t>
        </is>
      </c>
      <c r="H3" s="4" t="inlineStr">
        <is>
          <t>Forecast</t>
        </is>
      </c>
      <c r="I3" s="6" t="n">
        <v>1850</v>
      </c>
      <c r="J3" s="10">
        <f>IF(F3="","",IFERROR(VLOOKUP(F3,'Assumptions'!$A$9:$B$16,2,FALSE),0))</f>
        <v/>
      </c>
      <c r="K3" s="11">
        <f>IF(OR(I3="",J3=""),"",I3*J3)</f>
        <v/>
      </c>
      <c r="L3" s="11">
        <f>IF(I3="","",I3+IF(K3="",0,K3))</f>
        <v/>
      </c>
      <c r="M3" s="2" t="n">
        <v>46081</v>
      </c>
      <c r="N3" s="12">
        <f>IF(A3="","",DATE(YEAR(A3),MONTH(A3),1))</f>
        <v/>
      </c>
      <c r="O3" s="11">
        <f>IF(OR(E3="",L3=""),"",IF(E3="Inflow",L3,-L3))</f>
        <v/>
      </c>
      <c r="P3" s="11">
        <f>IF(O3="","",IF(P2="",'Assumptions'!$B$2,P2)+O3)</f>
        <v/>
      </c>
    </row>
    <row r="4">
      <c r="A4" s="2" t="n">
        <v>46091</v>
      </c>
      <c r="B4" s="3" t="inlineStr">
        <is>
          <t>CF-2026-003</t>
        </is>
      </c>
      <c r="C4" s="3" t="inlineStr">
        <is>
          <t>Niamh Kelly</t>
        </is>
      </c>
      <c r="D4" s="3" t="inlineStr">
        <is>
          <t>Galway</t>
        </is>
      </c>
      <c r="E4" s="4" t="inlineStr">
        <is>
          <t>Inflow</t>
        </is>
      </c>
      <c r="F4" s="3" t="inlineStr">
        <is>
          <t>Consultancy</t>
        </is>
      </c>
      <c r="G4" s="5" t="inlineStr">
        <is>
          <t>Bookkeeping services invoice</t>
        </is>
      </c>
      <c r="H4" s="4" t="inlineStr">
        <is>
          <t>Actual</t>
        </is>
      </c>
      <c r="I4" s="6" t="n">
        <v>2400</v>
      </c>
      <c r="J4" s="7">
        <f>IF(F4="","",IFERROR(VLOOKUP(F4,'Assumptions'!$A$9:$B$16,2,FALSE),0))</f>
        <v/>
      </c>
      <c r="K4" s="8">
        <f>IF(OR(I4="",J4=""),"",I4*J4)</f>
        <v/>
      </c>
      <c r="L4" s="8">
        <f>IF(I4="","",I4+IF(K4="",0,K4))</f>
        <v/>
      </c>
      <c r="M4" s="2" t="n">
        <v>46101</v>
      </c>
      <c r="N4" s="9">
        <f>IF(A4="","",DATE(YEAR(A4),MONTH(A4),1))</f>
        <v/>
      </c>
      <c r="O4" s="8">
        <f>IF(OR(E4="",L4=""),"",IF(E4="Inflow",L4,-L4))</f>
        <v/>
      </c>
      <c r="P4" s="8">
        <f>IF(O4="","",IF(P3="",'Assumptions'!$B$2,P3)+O4)</f>
        <v/>
      </c>
    </row>
    <row r="5">
      <c r="A5" s="2" t="n">
        <v>46127</v>
      </c>
      <c r="B5" s="3" t="inlineStr">
        <is>
          <t>CF-2026-004</t>
        </is>
      </c>
      <c r="C5" s="3" t="inlineStr">
        <is>
          <t>Cian O’Brien</t>
        </is>
      </c>
      <c r="D5" s="3" t="inlineStr">
        <is>
          <t>Limerick</t>
        </is>
      </c>
      <c r="E5" s="4" t="inlineStr">
        <is>
          <t>Outflow</t>
        </is>
      </c>
      <c r="F5" s="3" t="inlineStr">
        <is>
          <t>Revenue Payment</t>
        </is>
      </c>
      <c r="G5" s="5" t="inlineStr">
        <is>
          <t>Revenue VAT payment</t>
        </is>
      </c>
      <c r="H5" s="4" t="inlineStr">
        <is>
          <t>Actual</t>
        </is>
      </c>
      <c r="I5" s="6" t="n">
        <v>1275</v>
      </c>
      <c r="J5" s="10">
        <f>IF(F5="","",IFERROR(VLOOKUP(F5,'Assumptions'!$A$9:$B$16,2,FALSE),0))</f>
        <v/>
      </c>
      <c r="K5" s="11">
        <f>IF(OR(I5="",J5=""),"",I5*J5)</f>
        <v/>
      </c>
      <c r="L5" s="11">
        <f>IF(I5="","",I5+IF(K5="",0,K5))</f>
        <v/>
      </c>
      <c r="M5" s="2" t="n">
        <v>46134</v>
      </c>
      <c r="N5" s="12">
        <f>IF(A5="","",DATE(YEAR(A5),MONTH(A5),1))</f>
        <v/>
      </c>
      <c r="O5" s="11">
        <f>IF(OR(E5="",L5=""),"",IF(E5="Inflow",L5,-L5))</f>
        <v/>
      </c>
      <c r="P5" s="11">
        <f>IF(O5="","",IF(P4="",'Assumptions'!$B$2,P4)+O5)</f>
        <v/>
      </c>
    </row>
    <row r="6">
      <c r="A6" s="2" t="n">
        <v>46147</v>
      </c>
      <c r="B6" s="3" t="inlineStr">
        <is>
          <t>CF-2026-005</t>
        </is>
      </c>
      <c r="C6" s="3" t="inlineStr">
        <is>
          <t>Saoirse Ryan</t>
        </is>
      </c>
      <c r="D6" s="3" t="inlineStr">
        <is>
          <t>Waterford</t>
        </is>
      </c>
      <c r="E6" s="4" t="inlineStr">
        <is>
          <t>Outflow</t>
        </is>
      </c>
      <c r="F6" s="3" t="inlineStr">
        <is>
          <t>Payroll</t>
        </is>
      </c>
      <c r="G6" s="5" t="inlineStr">
        <is>
          <t>Payroll and employer costs</t>
        </is>
      </c>
      <c r="H6" s="4" t="inlineStr">
        <is>
          <t>Forecast</t>
        </is>
      </c>
      <c r="I6" s="6" t="n">
        <v>3950</v>
      </c>
      <c r="J6" s="7">
        <f>IF(F6="","",IFERROR(VLOOKUP(F6,'Assumptions'!$A$9:$B$16,2,FALSE),0))</f>
        <v/>
      </c>
      <c r="K6" s="8">
        <f>IF(OR(I6="",J6=""),"",I6*J6)</f>
        <v/>
      </c>
      <c r="L6" s="8">
        <f>IF(I6="","",I6+IF(K6="",0,K6))</f>
        <v/>
      </c>
      <c r="M6" s="2" t="n">
        <v>46170</v>
      </c>
      <c r="N6" s="9">
        <f>IF(A6="","",DATE(YEAR(A6),MONTH(A6),1))</f>
        <v/>
      </c>
      <c r="O6" s="8">
        <f>IF(OR(E6="",L6=""),"",IF(E6="Inflow",L6,-L6))</f>
        <v/>
      </c>
      <c r="P6" s="8">
        <f>IF(O6="","",IF(P5="",'Assumptions'!$B$2,P5)+O6)</f>
        <v/>
      </c>
    </row>
    <row r="7">
      <c r="A7" s="2" t="n">
        <v>46185</v>
      </c>
      <c r="B7" s="3" t="inlineStr">
        <is>
          <t>CF-2026-006</t>
        </is>
      </c>
      <c r="C7" s="3" t="inlineStr">
        <is>
          <t>Conor Walsh</t>
        </is>
      </c>
      <c r="D7" s="3" t="inlineStr">
        <is>
          <t>Kilkenny</t>
        </is>
      </c>
      <c r="E7" s="4" t="inlineStr">
        <is>
          <t>Inflow</t>
        </is>
      </c>
      <c r="F7" s="3" t="inlineStr">
        <is>
          <t>Consultancy</t>
        </is>
      </c>
      <c r="G7" s="5" t="inlineStr">
        <is>
          <t>Website project deposit</t>
        </is>
      </c>
      <c r="H7" s="4" t="inlineStr">
        <is>
          <t>Forecast</t>
        </is>
      </c>
      <c r="I7" s="6" t="n">
        <v>3200</v>
      </c>
      <c r="J7" s="10">
        <f>IF(F7="","",IFERROR(VLOOKUP(F7,'Assumptions'!$A$9:$B$16,2,FALSE),0))</f>
        <v/>
      </c>
      <c r="K7" s="11">
        <f>IF(OR(I7="",J7=""),"",I7*J7)</f>
        <v/>
      </c>
      <c r="L7" s="11">
        <f>IF(I7="","",I7+IF(K7="",0,K7))</f>
        <v/>
      </c>
      <c r="M7" s="2" t="n">
        <v>46203</v>
      </c>
      <c r="N7" s="12">
        <f>IF(A7="","",DATE(YEAR(A7),MONTH(A7),1))</f>
        <v/>
      </c>
      <c r="O7" s="11">
        <f>IF(OR(E7="",L7=""),"",IF(E7="Inflow",L7,-L7))</f>
        <v/>
      </c>
      <c r="P7" s="11">
        <f>IF(O7="","",IF(P6="",'Assumptions'!$B$2,P6)+O7)</f>
        <v/>
      </c>
    </row>
    <row r="8">
      <c r="A8" s="2" t="n">
        <v>46204</v>
      </c>
      <c r="B8" s="3" t="inlineStr">
        <is>
          <t>CF-2026-007</t>
        </is>
      </c>
      <c r="C8" s="3" t="inlineStr">
        <is>
          <t>Ciara Doyle</t>
        </is>
      </c>
      <c r="D8" s="3" t="inlineStr">
        <is>
          <t>Sligo</t>
        </is>
      </c>
      <c r="E8" s="4" t="inlineStr">
        <is>
          <t>Outflow</t>
        </is>
      </c>
      <c r="F8" s="3" t="inlineStr">
        <is>
          <t>Insurance</t>
        </is>
      </c>
      <c r="G8" s="5" t="inlineStr">
        <is>
          <t>Insurance renewal</t>
        </is>
      </c>
      <c r="H8" s="4" t="inlineStr">
        <is>
          <t>Forecast</t>
        </is>
      </c>
      <c r="I8" s="6" t="n">
        <v>720</v>
      </c>
      <c r="J8" s="7">
        <f>IF(F8="","",IFERROR(VLOOKUP(F8,'Assumptions'!$A$9:$B$16,2,FALSE),0))</f>
        <v/>
      </c>
      <c r="K8" s="8">
        <f>IF(OR(I8="",J8=""),"",I8*J8)</f>
        <v/>
      </c>
      <c r="L8" s="8">
        <f>IF(I8="","",I8+IF(K8="",0,K8))</f>
        <v/>
      </c>
      <c r="M8" s="2" t="n">
        <v>46218</v>
      </c>
      <c r="N8" s="9">
        <f>IF(A8="","",DATE(YEAR(A8),MONTH(A8),1))</f>
        <v/>
      </c>
      <c r="O8" s="8">
        <f>IF(OR(E8="",L8=""),"",IF(E8="Inflow",L8,-L8))</f>
        <v/>
      </c>
      <c r="P8" s="8">
        <f>IF(O8="","",IF(P7="",'Assumptions'!$B$2,P7)+O8)</f>
        <v/>
      </c>
    </row>
    <row r="9">
      <c r="A9" s="2" t="n">
        <v>46242</v>
      </c>
      <c r="B9" s="3" t="inlineStr">
        <is>
          <t>CF-2026-008</t>
        </is>
      </c>
      <c r="C9" s="3" t="inlineStr">
        <is>
          <t>Oisín McCarthy</t>
        </is>
      </c>
      <c r="D9" s="3" t="inlineStr">
        <is>
          <t>Drogheda</t>
        </is>
      </c>
      <c r="E9" s="4" t="inlineStr">
        <is>
          <t>Inflow</t>
        </is>
      </c>
      <c r="F9" s="3" t="inlineStr">
        <is>
          <t>Training</t>
        </is>
      </c>
      <c r="G9" s="5" t="inlineStr">
        <is>
          <t>Customer training invoice</t>
        </is>
      </c>
      <c r="H9" s="4" t="inlineStr">
        <is>
          <t>Actual</t>
        </is>
      </c>
      <c r="I9" s="6" t="n">
        <v>1950</v>
      </c>
      <c r="J9" s="10">
        <f>IF(F9="","",IFERROR(VLOOKUP(F9,'Assumptions'!$A$9:$B$16,2,FALSE),0))</f>
        <v/>
      </c>
      <c r="K9" s="11">
        <f>IF(OR(I9="",J9=""),"",I9*J9)</f>
        <v/>
      </c>
      <c r="L9" s="11">
        <f>IF(I9="","",I9+IF(K9="",0,K9))</f>
        <v/>
      </c>
      <c r="M9" s="2" t="n">
        <v>46252</v>
      </c>
      <c r="N9" s="12">
        <f>IF(A9="","",DATE(YEAR(A9),MONTH(A9),1))</f>
        <v/>
      </c>
      <c r="O9" s="11">
        <f>IF(OR(E9="",L9=""),"",IF(E9="Inflow",L9,-L9))</f>
        <v/>
      </c>
      <c r="P9" s="11">
        <f>IF(O9="","",IF(P8="",'Assumptions'!$B$2,P8)+O9)</f>
        <v/>
      </c>
    </row>
    <row r="10">
      <c r="A10" s="2" t="n">
        <v>46269</v>
      </c>
      <c r="B10" s="3" t="inlineStr">
        <is>
          <t>CF-2026-009</t>
        </is>
      </c>
      <c r="C10" s="3" t="inlineStr">
        <is>
          <t>Róisín Nolan</t>
        </is>
      </c>
      <c r="D10" s="3" t="inlineStr">
        <is>
          <t>Dundalk</t>
        </is>
      </c>
      <c r="E10" s="4" t="inlineStr">
        <is>
          <t>Outflow</t>
        </is>
      </c>
      <c r="F10" s="3" t="inlineStr">
        <is>
          <t>Software</t>
        </is>
      </c>
      <c r="G10" s="5" t="inlineStr">
        <is>
          <t>Software subscriptions</t>
        </is>
      </c>
      <c r="H10" s="4" t="inlineStr">
        <is>
          <t>Actual</t>
        </is>
      </c>
      <c r="I10" s="6" t="n">
        <v>480</v>
      </c>
      <c r="J10" s="7">
        <f>IF(F10="","",IFERROR(VLOOKUP(F10,'Assumptions'!$A$9:$B$16,2,FALSE),0))</f>
        <v/>
      </c>
      <c r="K10" s="8">
        <f>IF(OR(I10="",J10=""),"",I10*J10)</f>
        <v/>
      </c>
      <c r="L10" s="8">
        <f>IF(I10="","",I10+IF(K10="",0,K10))</f>
        <v/>
      </c>
      <c r="M10" s="2" t="n">
        <v>46277</v>
      </c>
      <c r="N10" s="9">
        <f>IF(A10="","",DATE(YEAR(A10),MONTH(A10),1))</f>
        <v/>
      </c>
      <c r="O10" s="8">
        <f>IF(OR(E10="",L10=""),"",IF(E10="Inflow",L10,-L10))</f>
        <v/>
      </c>
      <c r="P10" s="8">
        <f>IF(O10="","",IF(P9="",'Assumptions'!$B$2,P9)+O10)</f>
        <v/>
      </c>
    </row>
    <row r="11">
      <c r="A11" s="2" t="n">
        <v>46305</v>
      </c>
      <c r="B11" s="3" t="inlineStr">
        <is>
          <t>CF-2026-010</t>
        </is>
      </c>
      <c r="C11" s="3" t="inlineStr">
        <is>
          <t>Liam Fitzgerald</t>
        </is>
      </c>
      <c r="D11" s="3" t="inlineStr">
        <is>
          <t>Wexford</t>
        </is>
      </c>
      <c r="E11" s="4" t="inlineStr">
        <is>
          <t>Outflow</t>
        </is>
      </c>
      <c r="F11" s="3" t="inlineStr">
        <is>
          <t>Equipment</t>
        </is>
      </c>
      <c r="G11" s="5" t="inlineStr">
        <is>
          <t>Equipment purchase</t>
        </is>
      </c>
      <c r="H11" s="4" t="inlineStr">
        <is>
          <t>Forecast</t>
        </is>
      </c>
      <c r="I11" s="6" t="n">
        <v>2300</v>
      </c>
      <c r="J11" s="10">
        <f>IF(F11="","",IFERROR(VLOOKUP(F11,'Assumptions'!$A$9:$B$16,2,FALSE),0))</f>
        <v/>
      </c>
      <c r="K11" s="11">
        <f>IF(OR(I11="",J11=""),"",I11*J11)</f>
        <v/>
      </c>
      <c r="L11" s="11">
        <f>IF(I11="","",I11+IF(K11="",0,K11))</f>
        <v/>
      </c>
      <c r="M11" s="2" t="n">
        <v>46325</v>
      </c>
      <c r="N11" s="12">
        <f>IF(A11="","",DATE(YEAR(A11),MONTH(A11),1))</f>
        <v/>
      </c>
      <c r="O11" s="11">
        <f>IF(OR(E11="",L11=""),"",IF(E11="Inflow",L11,-L11))</f>
        <v/>
      </c>
      <c r="P11" s="11">
        <f>IF(O11="","",IF(P10="",'Assumptions'!$B$2,P10)+O11)</f>
        <v/>
      </c>
    </row>
    <row r="12">
      <c r="A12" s="2" t="n"/>
      <c r="B12" s="3" t="n"/>
      <c r="C12" s="3" t="n"/>
      <c r="D12" s="3" t="n"/>
      <c r="E12" s="4" t="n"/>
      <c r="F12" s="3" t="n"/>
      <c r="G12" s="5" t="n"/>
      <c r="H12" s="4" t="n"/>
      <c r="I12" s="6" t="n"/>
      <c r="J12" s="7">
        <f>IF(F12="","",IFERROR(VLOOKUP(F12,'Assumptions'!$A$9:$B$16,2,FALSE),0))</f>
        <v/>
      </c>
      <c r="K12" s="8">
        <f>IF(OR(I12="",J12=""),"",I12*J12)</f>
        <v/>
      </c>
      <c r="L12" s="8">
        <f>IF(I12="","",I12+IF(K12="",0,K12))</f>
        <v/>
      </c>
      <c r="M12" s="2" t="n"/>
      <c r="N12" s="9">
        <f>IF(A12="","",DATE(YEAR(A12),MONTH(A12),1))</f>
        <v/>
      </c>
      <c r="O12" s="8">
        <f>IF(OR(E12="",L12=""),"",IF(E12="Inflow",L12,-L12))</f>
        <v/>
      </c>
      <c r="P12" s="8">
        <f>IF(O12="","",IF(P11="",'Assumptions'!$B$2,P11)+O12)</f>
        <v/>
      </c>
    </row>
    <row r="13">
      <c r="A13" s="2" t="n"/>
      <c r="B13" s="3" t="n"/>
      <c r="C13" s="3" t="n"/>
      <c r="D13" s="3" t="n"/>
      <c r="E13" s="4" t="n"/>
      <c r="F13" s="3" t="n"/>
      <c r="G13" s="5" t="n"/>
      <c r="H13" s="4" t="n"/>
      <c r="I13" s="6" t="n"/>
      <c r="J13" s="10">
        <f>IF(F13="","",IFERROR(VLOOKUP(F13,'Assumptions'!$A$9:$B$16,2,FALSE),0))</f>
        <v/>
      </c>
      <c r="K13" s="11">
        <f>IF(OR(I13="",J13=""),"",I13*J13)</f>
        <v/>
      </c>
      <c r="L13" s="11">
        <f>IF(I13="","",I13+IF(K13="",0,K13))</f>
        <v/>
      </c>
      <c r="M13" s="2" t="n"/>
      <c r="N13" s="12">
        <f>IF(A13="","",DATE(YEAR(A13),MONTH(A13),1))</f>
        <v/>
      </c>
      <c r="O13" s="11">
        <f>IF(OR(E13="",L13=""),"",IF(E13="Inflow",L13,-L13))</f>
        <v/>
      </c>
      <c r="P13" s="11">
        <f>IF(O13="","",IF(P12="",'Assumptions'!$B$2,P12)+O13)</f>
        <v/>
      </c>
    </row>
    <row r="14">
      <c r="A14" s="2" t="n"/>
      <c r="B14" s="3" t="n"/>
      <c r="C14" s="3" t="n"/>
      <c r="D14" s="3" t="n"/>
      <c r="E14" s="4" t="n"/>
      <c r="F14" s="3" t="n"/>
      <c r="G14" s="5" t="n"/>
      <c r="H14" s="4" t="n"/>
      <c r="I14" s="6" t="n"/>
      <c r="J14" s="7">
        <f>IF(F14="","",IFERROR(VLOOKUP(F14,'Assumptions'!$A$9:$B$16,2,FALSE),0))</f>
        <v/>
      </c>
      <c r="K14" s="8">
        <f>IF(OR(I14="",J14=""),"",I14*J14)</f>
        <v/>
      </c>
      <c r="L14" s="8">
        <f>IF(I14="","",I14+IF(K14="",0,K14))</f>
        <v/>
      </c>
      <c r="M14" s="2" t="n"/>
      <c r="N14" s="9">
        <f>IF(A14="","",DATE(YEAR(A14),MONTH(A14),1))</f>
        <v/>
      </c>
      <c r="O14" s="8">
        <f>IF(OR(E14="",L14=""),"",IF(E14="Inflow",L14,-L14))</f>
        <v/>
      </c>
      <c r="P14" s="8">
        <f>IF(O14="","",IF(P13="",'Assumptions'!$B$2,P13)+O14)</f>
        <v/>
      </c>
    </row>
    <row r="15">
      <c r="A15" s="2" t="n"/>
      <c r="B15" s="3" t="n"/>
      <c r="C15" s="3" t="n"/>
      <c r="D15" s="3" t="n"/>
      <c r="E15" s="4" t="n"/>
      <c r="F15" s="3" t="n"/>
      <c r="G15" s="5" t="n"/>
      <c r="H15" s="4" t="n"/>
      <c r="I15" s="6" t="n"/>
      <c r="J15" s="10">
        <f>IF(F15="","",IFERROR(VLOOKUP(F15,'Assumptions'!$A$9:$B$16,2,FALSE),0))</f>
        <v/>
      </c>
      <c r="K15" s="11">
        <f>IF(OR(I15="",J15=""),"",I15*J15)</f>
        <v/>
      </c>
      <c r="L15" s="11">
        <f>IF(I15="","",I15+IF(K15="",0,K15))</f>
        <v/>
      </c>
      <c r="M15" s="2" t="n"/>
      <c r="N15" s="12">
        <f>IF(A15="","",DATE(YEAR(A15),MONTH(A15),1))</f>
        <v/>
      </c>
      <c r="O15" s="11">
        <f>IF(OR(E15="",L15=""),"",IF(E15="Inflow",L15,-L15))</f>
        <v/>
      </c>
      <c r="P15" s="11">
        <f>IF(O15="","",IF(P14="",'Assumptions'!$B$2,P14)+O15)</f>
        <v/>
      </c>
    </row>
    <row r="16">
      <c r="A16" s="2" t="n"/>
      <c r="B16" s="3" t="n"/>
      <c r="C16" s="3" t="n"/>
      <c r="D16" s="3" t="n"/>
      <c r="E16" s="4" t="n"/>
      <c r="F16" s="3" t="n"/>
      <c r="G16" s="5" t="n"/>
      <c r="H16" s="4" t="n"/>
      <c r="I16" s="6" t="n"/>
      <c r="J16" s="7">
        <f>IF(F16="","",IFERROR(VLOOKUP(F16,'Assumptions'!$A$9:$B$16,2,FALSE),0))</f>
        <v/>
      </c>
      <c r="K16" s="8">
        <f>IF(OR(I16="",J16=""),"",I16*J16)</f>
        <v/>
      </c>
      <c r="L16" s="8">
        <f>IF(I16="","",I16+IF(K16="",0,K16))</f>
        <v/>
      </c>
      <c r="M16" s="2" t="n"/>
      <c r="N16" s="9">
        <f>IF(A16="","",DATE(YEAR(A16),MONTH(A16),1))</f>
        <v/>
      </c>
      <c r="O16" s="8">
        <f>IF(OR(E16="",L16=""),"",IF(E16="Inflow",L16,-L16))</f>
        <v/>
      </c>
      <c r="P16" s="8">
        <f>IF(O16="","",IF(P15="",'Assumptions'!$B$2,P15)+O16)</f>
        <v/>
      </c>
    </row>
    <row r="17">
      <c r="A17" s="2" t="n"/>
      <c r="B17" s="3" t="n"/>
      <c r="C17" s="3" t="n"/>
      <c r="D17" s="3" t="n"/>
      <c r="E17" s="4" t="n"/>
      <c r="F17" s="3" t="n"/>
      <c r="G17" s="5" t="n"/>
      <c r="H17" s="4" t="n"/>
      <c r="I17" s="6" t="n"/>
      <c r="J17" s="10">
        <f>IF(F17="","",IFERROR(VLOOKUP(F17,'Assumptions'!$A$9:$B$16,2,FALSE),0))</f>
        <v/>
      </c>
      <c r="K17" s="11">
        <f>IF(OR(I17="",J17=""),"",I17*J17)</f>
        <v/>
      </c>
      <c r="L17" s="11">
        <f>IF(I17="","",I17+IF(K17="",0,K17))</f>
        <v/>
      </c>
      <c r="M17" s="2" t="n"/>
      <c r="N17" s="12">
        <f>IF(A17="","",DATE(YEAR(A17),MONTH(A17),1))</f>
        <v/>
      </c>
      <c r="O17" s="11">
        <f>IF(OR(E17="",L17=""),"",IF(E17="Inflow",L17,-L17))</f>
        <v/>
      </c>
      <c r="P17" s="11">
        <f>IF(O17="","",IF(P16="",'Assumptions'!$B$2,P16)+O17)</f>
        <v/>
      </c>
    </row>
    <row r="18">
      <c r="A18" s="2" t="n"/>
      <c r="B18" s="3" t="n"/>
      <c r="C18" s="3" t="n"/>
      <c r="D18" s="3" t="n"/>
      <c r="E18" s="4" t="n"/>
      <c r="F18" s="3" t="n"/>
      <c r="G18" s="5" t="n"/>
      <c r="H18" s="4" t="n"/>
      <c r="I18" s="6" t="n"/>
      <c r="J18" s="7">
        <f>IF(F18="","",IFERROR(VLOOKUP(F18,'Assumptions'!$A$9:$B$16,2,FALSE),0))</f>
        <v/>
      </c>
      <c r="K18" s="8">
        <f>IF(OR(I18="",J18=""),"",I18*J18)</f>
        <v/>
      </c>
      <c r="L18" s="8">
        <f>IF(I18="","",I18+IF(K18="",0,K18))</f>
        <v/>
      </c>
      <c r="M18" s="2" t="n"/>
      <c r="N18" s="9">
        <f>IF(A18="","",DATE(YEAR(A18),MONTH(A18),1))</f>
        <v/>
      </c>
      <c r="O18" s="8">
        <f>IF(OR(E18="",L18=""),"",IF(E18="Inflow",L18,-L18))</f>
        <v/>
      </c>
      <c r="P18" s="8">
        <f>IF(O18="","",IF(P17="",'Assumptions'!$B$2,P17)+O18)</f>
        <v/>
      </c>
    </row>
    <row r="19">
      <c r="A19" s="2" t="n"/>
      <c r="B19" s="3" t="n"/>
      <c r="C19" s="3" t="n"/>
      <c r="D19" s="3" t="n"/>
      <c r="E19" s="4" t="n"/>
      <c r="F19" s="3" t="n"/>
      <c r="G19" s="5" t="n"/>
      <c r="H19" s="4" t="n"/>
      <c r="I19" s="6" t="n"/>
      <c r="J19" s="10">
        <f>IF(F19="","",IFERROR(VLOOKUP(F19,'Assumptions'!$A$9:$B$16,2,FALSE),0))</f>
        <v/>
      </c>
      <c r="K19" s="11">
        <f>IF(OR(I19="",J19=""),"",I19*J19)</f>
        <v/>
      </c>
      <c r="L19" s="11">
        <f>IF(I19="","",I19+IF(K19="",0,K19))</f>
        <v/>
      </c>
      <c r="M19" s="2" t="n"/>
      <c r="N19" s="12">
        <f>IF(A19="","",DATE(YEAR(A19),MONTH(A19),1))</f>
        <v/>
      </c>
      <c r="O19" s="11">
        <f>IF(OR(E19="",L19=""),"",IF(E19="Inflow",L19,-L19))</f>
        <v/>
      </c>
      <c r="P19" s="11">
        <f>IF(O19="","",IF(P18="",'Assumptions'!$B$2,P18)+O19)</f>
        <v/>
      </c>
    </row>
    <row r="20">
      <c r="A20" s="2" t="n"/>
      <c r="B20" s="3" t="n"/>
      <c r="C20" s="3" t="n"/>
      <c r="D20" s="3" t="n"/>
      <c r="E20" s="4" t="n"/>
      <c r="F20" s="3" t="n"/>
      <c r="G20" s="5" t="n"/>
      <c r="H20" s="4" t="n"/>
      <c r="I20" s="6" t="n"/>
      <c r="J20" s="7">
        <f>IF(F20="","",IFERROR(VLOOKUP(F20,'Assumptions'!$A$9:$B$16,2,FALSE),0))</f>
        <v/>
      </c>
      <c r="K20" s="8">
        <f>IF(OR(I20="",J20=""),"",I20*J20)</f>
        <v/>
      </c>
      <c r="L20" s="8">
        <f>IF(I20="","",I20+IF(K20="",0,K20))</f>
        <v/>
      </c>
      <c r="M20" s="2" t="n"/>
      <c r="N20" s="9">
        <f>IF(A20="","",DATE(YEAR(A20),MONTH(A20),1))</f>
        <v/>
      </c>
      <c r="O20" s="8">
        <f>IF(OR(E20="",L20=""),"",IF(E20="Inflow",L20,-L20))</f>
        <v/>
      </c>
      <c r="P20" s="8">
        <f>IF(O20="","",IF(P19="",'Assumptions'!$B$2,P19)+O20)</f>
        <v/>
      </c>
    </row>
    <row r="21">
      <c r="A21" s="2" t="n"/>
      <c r="B21" s="3" t="n"/>
      <c r="C21" s="3" t="n"/>
      <c r="D21" s="3" t="n"/>
      <c r="E21" s="4" t="n"/>
      <c r="F21" s="3" t="n"/>
      <c r="G21" s="5" t="n"/>
      <c r="H21" s="4" t="n"/>
      <c r="I21" s="6" t="n"/>
      <c r="J21" s="10">
        <f>IF(F21="","",IFERROR(VLOOKUP(F21,'Assumptions'!$A$9:$B$16,2,FALSE),0))</f>
        <v/>
      </c>
      <c r="K21" s="11">
        <f>IF(OR(I21="",J21=""),"",I21*J21)</f>
        <v/>
      </c>
      <c r="L21" s="11">
        <f>IF(I21="","",I21+IF(K21="",0,K21))</f>
        <v/>
      </c>
      <c r="M21" s="2" t="n"/>
      <c r="N21" s="12">
        <f>IF(A21="","",DATE(YEAR(A21),MONTH(A21),1))</f>
        <v/>
      </c>
      <c r="O21" s="11">
        <f>IF(OR(E21="",L21=""),"",IF(E21="Inflow",L21,-L21))</f>
        <v/>
      </c>
      <c r="P21" s="11">
        <f>IF(O21="","",IF(P20="",'Assumptions'!$B$2,P20)+O21)</f>
        <v/>
      </c>
    </row>
    <row r="22">
      <c r="A22" s="2" t="n"/>
      <c r="B22" s="3" t="n"/>
      <c r="C22" s="3" t="n"/>
      <c r="D22" s="3" t="n"/>
      <c r="E22" s="4" t="n"/>
      <c r="F22" s="3" t="n"/>
      <c r="G22" s="5" t="n"/>
      <c r="H22" s="4" t="n"/>
      <c r="I22" s="6" t="n"/>
      <c r="J22" s="7">
        <f>IF(F22="","",IFERROR(VLOOKUP(F22,'Assumptions'!$A$9:$B$16,2,FALSE),0))</f>
        <v/>
      </c>
      <c r="K22" s="8">
        <f>IF(OR(I22="",J22=""),"",I22*J22)</f>
        <v/>
      </c>
      <c r="L22" s="8">
        <f>IF(I22="","",I22+IF(K22="",0,K22))</f>
        <v/>
      </c>
      <c r="M22" s="2" t="n"/>
      <c r="N22" s="9">
        <f>IF(A22="","",DATE(YEAR(A22),MONTH(A22),1))</f>
        <v/>
      </c>
      <c r="O22" s="8">
        <f>IF(OR(E22="",L22=""),"",IF(E22="Inflow",L22,-L22))</f>
        <v/>
      </c>
      <c r="P22" s="8">
        <f>IF(O22="","",IF(P21="",'Assumptions'!$B$2,P21)+O22)</f>
        <v/>
      </c>
    </row>
    <row r="23">
      <c r="A23" s="2" t="n"/>
      <c r="B23" s="3" t="n"/>
      <c r="C23" s="3" t="n"/>
      <c r="D23" s="3" t="n"/>
      <c r="E23" s="4" t="n"/>
      <c r="F23" s="3" t="n"/>
      <c r="G23" s="5" t="n"/>
      <c r="H23" s="4" t="n"/>
      <c r="I23" s="6" t="n"/>
      <c r="J23" s="10">
        <f>IF(F23="","",IFERROR(VLOOKUP(F23,'Assumptions'!$A$9:$B$16,2,FALSE),0))</f>
        <v/>
      </c>
      <c r="K23" s="11">
        <f>IF(OR(I23="",J23=""),"",I23*J23)</f>
        <v/>
      </c>
      <c r="L23" s="11">
        <f>IF(I23="","",I23+IF(K23="",0,K23))</f>
        <v/>
      </c>
      <c r="M23" s="2" t="n"/>
      <c r="N23" s="12">
        <f>IF(A23="","",DATE(YEAR(A23),MONTH(A23),1))</f>
        <v/>
      </c>
      <c r="O23" s="11">
        <f>IF(OR(E23="",L23=""),"",IF(E23="Inflow",L23,-L23))</f>
        <v/>
      </c>
      <c r="P23" s="11">
        <f>IF(O23="","",IF(P22="",'Assumptions'!$B$2,P22)+O23)</f>
        <v/>
      </c>
    </row>
    <row r="24">
      <c r="A24" s="2" t="n"/>
      <c r="B24" s="3" t="n"/>
      <c r="C24" s="3" t="n"/>
      <c r="D24" s="3" t="n"/>
      <c r="E24" s="4" t="n"/>
      <c r="F24" s="3" t="n"/>
      <c r="G24" s="5" t="n"/>
      <c r="H24" s="4" t="n"/>
      <c r="I24" s="6" t="n"/>
      <c r="J24" s="7">
        <f>IF(F24="","",IFERROR(VLOOKUP(F24,'Assumptions'!$A$9:$B$16,2,FALSE),0))</f>
        <v/>
      </c>
      <c r="K24" s="8">
        <f>IF(OR(I24="",J24=""),"",I24*J24)</f>
        <v/>
      </c>
      <c r="L24" s="8">
        <f>IF(I24="","",I24+IF(K24="",0,K24))</f>
        <v/>
      </c>
      <c r="M24" s="2" t="n"/>
      <c r="N24" s="9">
        <f>IF(A24="","",DATE(YEAR(A24),MONTH(A24),1))</f>
        <v/>
      </c>
      <c r="O24" s="8">
        <f>IF(OR(E24="",L24=""),"",IF(E24="Inflow",L24,-L24))</f>
        <v/>
      </c>
      <c r="P24" s="8">
        <f>IF(O24="","",IF(P23="",'Assumptions'!$B$2,P23)+O24)</f>
        <v/>
      </c>
    </row>
    <row r="25">
      <c r="A25" s="2" t="n"/>
      <c r="B25" s="3" t="n"/>
      <c r="C25" s="3" t="n"/>
      <c r="D25" s="3" t="n"/>
      <c r="E25" s="4" t="n"/>
      <c r="F25" s="3" t="n"/>
      <c r="G25" s="5" t="n"/>
      <c r="H25" s="4" t="n"/>
      <c r="I25" s="6" t="n"/>
      <c r="J25" s="10">
        <f>IF(F25="","",IFERROR(VLOOKUP(F25,'Assumptions'!$A$9:$B$16,2,FALSE),0))</f>
        <v/>
      </c>
      <c r="K25" s="11">
        <f>IF(OR(I25="",J25=""),"",I25*J25)</f>
        <v/>
      </c>
      <c r="L25" s="11">
        <f>IF(I25="","",I25+IF(K25="",0,K25))</f>
        <v/>
      </c>
      <c r="M25" s="2" t="n"/>
      <c r="N25" s="12">
        <f>IF(A25="","",DATE(YEAR(A25),MONTH(A25),1))</f>
        <v/>
      </c>
      <c r="O25" s="11">
        <f>IF(OR(E25="",L25=""),"",IF(E25="Inflow",L25,-L25))</f>
        <v/>
      </c>
      <c r="P25" s="11">
        <f>IF(O25="","",IF(P24="",'Assumptions'!$B$2,P24)+O25)</f>
        <v/>
      </c>
    </row>
    <row r="26">
      <c r="A26" s="2" t="n"/>
      <c r="B26" s="3" t="n"/>
      <c r="C26" s="3" t="n"/>
      <c r="D26" s="3" t="n"/>
      <c r="E26" s="4" t="n"/>
      <c r="F26" s="3" t="n"/>
      <c r="G26" s="5" t="n"/>
      <c r="H26" s="4" t="n"/>
      <c r="I26" s="6" t="n"/>
      <c r="J26" s="7">
        <f>IF(F26="","",IFERROR(VLOOKUP(F26,'Assumptions'!$A$9:$B$16,2,FALSE),0))</f>
        <v/>
      </c>
      <c r="K26" s="8">
        <f>IF(OR(I26="",J26=""),"",I26*J26)</f>
        <v/>
      </c>
      <c r="L26" s="8">
        <f>IF(I26="","",I26+IF(K26="",0,K26))</f>
        <v/>
      </c>
      <c r="M26" s="2" t="n"/>
      <c r="N26" s="9">
        <f>IF(A26="","",DATE(YEAR(A26),MONTH(A26),1))</f>
        <v/>
      </c>
      <c r="O26" s="8">
        <f>IF(OR(E26="",L26=""),"",IF(E26="Inflow",L26,-L26))</f>
        <v/>
      </c>
      <c r="P26" s="8">
        <f>IF(O26="","",IF(P25="",'Assumptions'!$B$2,P25)+O26)</f>
        <v/>
      </c>
    </row>
    <row r="27">
      <c r="A27" s="2" t="n"/>
      <c r="B27" s="3" t="n"/>
      <c r="C27" s="3" t="n"/>
      <c r="D27" s="3" t="n"/>
      <c r="E27" s="4" t="n"/>
      <c r="F27" s="3" t="n"/>
      <c r="G27" s="5" t="n"/>
      <c r="H27" s="4" t="n"/>
      <c r="I27" s="6" t="n"/>
      <c r="J27" s="10">
        <f>IF(F27="","",IFERROR(VLOOKUP(F27,'Assumptions'!$A$9:$B$16,2,FALSE),0))</f>
        <v/>
      </c>
      <c r="K27" s="11">
        <f>IF(OR(I27="",J27=""),"",I27*J27)</f>
        <v/>
      </c>
      <c r="L27" s="11">
        <f>IF(I27="","",I27+IF(K27="",0,K27))</f>
        <v/>
      </c>
      <c r="M27" s="2" t="n"/>
      <c r="N27" s="12">
        <f>IF(A27="","",DATE(YEAR(A27),MONTH(A27),1))</f>
        <v/>
      </c>
      <c r="O27" s="11">
        <f>IF(OR(E27="",L27=""),"",IF(E27="Inflow",L27,-L27))</f>
        <v/>
      </c>
      <c r="P27" s="11">
        <f>IF(O27="","",IF(P26="",'Assumptions'!$B$2,P26)+O27)</f>
        <v/>
      </c>
    </row>
    <row r="28">
      <c r="A28" s="2" t="n"/>
      <c r="B28" s="3" t="n"/>
      <c r="C28" s="3" t="n"/>
      <c r="D28" s="3" t="n"/>
      <c r="E28" s="4" t="n"/>
      <c r="F28" s="3" t="n"/>
      <c r="G28" s="5" t="n"/>
      <c r="H28" s="4" t="n"/>
      <c r="I28" s="6" t="n"/>
      <c r="J28" s="7">
        <f>IF(F28="","",IFERROR(VLOOKUP(F28,'Assumptions'!$A$9:$B$16,2,FALSE),0))</f>
        <v/>
      </c>
      <c r="K28" s="8">
        <f>IF(OR(I28="",J28=""),"",I28*J28)</f>
        <v/>
      </c>
      <c r="L28" s="8">
        <f>IF(I28="","",I28+IF(K28="",0,K28))</f>
        <v/>
      </c>
      <c r="M28" s="2" t="n"/>
      <c r="N28" s="9">
        <f>IF(A28="","",DATE(YEAR(A28),MONTH(A28),1))</f>
        <v/>
      </c>
      <c r="O28" s="8">
        <f>IF(OR(E28="",L28=""),"",IF(E28="Inflow",L28,-L28))</f>
        <v/>
      </c>
      <c r="P28" s="8">
        <f>IF(O28="","",IF(P27="",'Assumptions'!$B$2,P27)+O28)</f>
        <v/>
      </c>
    </row>
    <row r="29">
      <c r="A29" s="2" t="n"/>
      <c r="B29" s="3" t="n"/>
      <c r="C29" s="3" t="n"/>
      <c r="D29" s="3" t="n"/>
      <c r="E29" s="4" t="n"/>
      <c r="F29" s="3" t="n"/>
      <c r="G29" s="5" t="n"/>
      <c r="H29" s="4" t="n"/>
      <c r="I29" s="6" t="n"/>
      <c r="J29" s="10">
        <f>IF(F29="","",IFERROR(VLOOKUP(F29,'Assumptions'!$A$9:$B$16,2,FALSE),0))</f>
        <v/>
      </c>
      <c r="K29" s="11">
        <f>IF(OR(I29="",J29=""),"",I29*J29)</f>
        <v/>
      </c>
      <c r="L29" s="11">
        <f>IF(I29="","",I29+IF(K29="",0,K29))</f>
        <v/>
      </c>
      <c r="M29" s="2" t="n"/>
      <c r="N29" s="12">
        <f>IF(A29="","",DATE(YEAR(A29),MONTH(A29),1))</f>
        <v/>
      </c>
      <c r="O29" s="11">
        <f>IF(OR(E29="",L29=""),"",IF(E29="Inflow",L29,-L29))</f>
        <v/>
      </c>
      <c r="P29" s="11">
        <f>IF(O29="","",IF(P28="",'Assumptions'!$B$2,P28)+O29)</f>
        <v/>
      </c>
    </row>
    <row r="30">
      <c r="A30" s="2" t="n"/>
      <c r="B30" s="3" t="n"/>
      <c r="C30" s="3" t="n"/>
      <c r="D30" s="3" t="n"/>
      <c r="E30" s="4" t="n"/>
      <c r="F30" s="3" t="n"/>
      <c r="G30" s="5" t="n"/>
      <c r="H30" s="4" t="n"/>
      <c r="I30" s="6" t="n"/>
      <c r="J30" s="7">
        <f>IF(F30="","",IFERROR(VLOOKUP(F30,'Assumptions'!$A$9:$B$16,2,FALSE),0))</f>
        <v/>
      </c>
      <c r="K30" s="8">
        <f>IF(OR(I30="",J30=""),"",I30*J30)</f>
        <v/>
      </c>
      <c r="L30" s="8">
        <f>IF(I30="","",I30+IF(K30="",0,K30))</f>
        <v/>
      </c>
      <c r="M30" s="2" t="n"/>
      <c r="N30" s="9">
        <f>IF(A30="","",DATE(YEAR(A30),MONTH(A30),1))</f>
        <v/>
      </c>
      <c r="O30" s="8">
        <f>IF(OR(E30="",L30=""),"",IF(E30="Inflow",L30,-L30))</f>
        <v/>
      </c>
      <c r="P30" s="8">
        <f>IF(O30="","",IF(P29="",'Assumptions'!$B$2,P29)+O30)</f>
        <v/>
      </c>
    </row>
    <row r="31">
      <c r="A31" s="2" t="n"/>
      <c r="B31" s="3" t="n"/>
      <c r="C31" s="3" t="n"/>
      <c r="D31" s="3" t="n"/>
      <c r="E31" s="4" t="n"/>
      <c r="F31" s="3" t="n"/>
      <c r="G31" s="5" t="n"/>
      <c r="H31" s="4" t="n"/>
      <c r="I31" s="6" t="n"/>
      <c r="J31" s="10">
        <f>IF(F31="","",IFERROR(VLOOKUP(F31,'Assumptions'!$A$9:$B$16,2,FALSE),0))</f>
        <v/>
      </c>
      <c r="K31" s="11">
        <f>IF(OR(I31="",J31=""),"",I31*J31)</f>
        <v/>
      </c>
      <c r="L31" s="11">
        <f>IF(I31="","",I31+IF(K31="",0,K31))</f>
        <v/>
      </c>
      <c r="M31" s="2" t="n"/>
      <c r="N31" s="12">
        <f>IF(A31="","",DATE(YEAR(A31),MONTH(A31),1))</f>
        <v/>
      </c>
      <c r="O31" s="11">
        <f>IF(OR(E31="",L31=""),"",IF(E31="Inflow",L31,-L31))</f>
        <v/>
      </c>
      <c r="P31" s="11">
        <f>IF(O31="","",IF(P30="",'Assumptions'!$B$2,P30)+O31)</f>
        <v/>
      </c>
    </row>
    <row r="32">
      <c r="A32" s="2" t="n"/>
      <c r="B32" s="3" t="n"/>
      <c r="C32" s="3" t="n"/>
      <c r="D32" s="3" t="n"/>
      <c r="E32" s="4" t="n"/>
      <c r="F32" s="3" t="n"/>
      <c r="G32" s="5" t="n"/>
      <c r="H32" s="4" t="n"/>
      <c r="I32" s="6" t="n"/>
      <c r="J32" s="7">
        <f>IF(F32="","",IFERROR(VLOOKUP(F32,'Assumptions'!$A$9:$B$16,2,FALSE),0))</f>
        <v/>
      </c>
      <c r="K32" s="8">
        <f>IF(OR(I32="",J32=""),"",I32*J32)</f>
        <v/>
      </c>
      <c r="L32" s="8">
        <f>IF(I32="","",I32+IF(K32="",0,K32))</f>
        <v/>
      </c>
      <c r="M32" s="2" t="n"/>
      <c r="N32" s="9">
        <f>IF(A32="","",DATE(YEAR(A32),MONTH(A32),1))</f>
        <v/>
      </c>
      <c r="O32" s="8">
        <f>IF(OR(E32="",L32=""),"",IF(E32="Inflow",L32,-L32))</f>
        <v/>
      </c>
      <c r="P32" s="8">
        <f>IF(O32="","",IF(P31="",'Assumptions'!$B$2,P31)+O32)</f>
        <v/>
      </c>
    </row>
    <row r="33">
      <c r="A33" s="2" t="n"/>
      <c r="B33" s="3" t="n"/>
      <c r="C33" s="3" t="n"/>
      <c r="D33" s="3" t="n"/>
      <c r="E33" s="4" t="n"/>
      <c r="F33" s="3" t="n"/>
      <c r="G33" s="5" t="n"/>
      <c r="H33" s="4" t="n"/>
      <c r="I33" s="6" t="n"/>
      <c r="J33" s="10">
        <f>IF(F33="","",IFERROR(VLOOKUP(F33,'Assumptions'!$A$9:$B$16,2,FALSE),0))</f>
        <v/>
      </c>
      <c r="K33" s="11">
        <f>IF(OR(I33="",J33=""),"",I33*J33)</f>
        <v/>
      </c>
      <c r="L33" s="11">
        <f>IF(I33="","",I33+IF(K33="",0,K33))</f>
        <v/>
      </c>
      <c r="M33" s="2" t="n"/>
      <c r="N33" s="12">
        <f>IF(A33="","",DATE(YEAR(A33),MONTH(A33),1))</f>
        <v/>
      </c>
      <c r="O33" s="11">
        <f>IF(OR(E33="",L33=""),"",IF(E33="Inflow",L33,-L33))</f>
        <v/>
      </c>
      <c r="P33" s="11">
        <f>IF(O33="","",IF(P32="",'Assumptions'!$B$2,P32)+O33)</f>
        <v/>
      </c>
    </row>
    <row r="34">
      <c r="A34" s="2" t="n"/>
      <c r="B34" s="3" t="n"/>
      <c r="C34" s="3" t="n"/>
      <c r="D34" s="3" t="n"/>
      <c r="E34" s="4" t="n"/>
      <c r="F34" s="3" t="n"/>
      <c r="G34" s="5" t="n"/>
      <c r="H34" s="4" t="n"/>
      <c r="I34" s="6" t="n"/>
      <c r="J34" s="7">
        <f>IF(F34="","",IFERROR(VLOOKUP(F34,'Assumptions'!$A$9:$B$16,2,FALSE),0))</f>
        <v/>
      </c>
      <c r="K34" s="8">
        <f>IF(OR(I34="",J34=""),"",I34*J34)</f>
        <v/>
      </c>
      <c r="L34" s="8">
        <f>IF(I34="","",I34+IF(K34="",0,K34))</f>
        <v/>
      </c>
      <c r="M34" s="2" t="n"/>
      <c r="N34" s="9">
        <f>IF(A34="","",DATE(YEAR(A34),MONTH(A34),1))</f>
        <v/>
      </c>
      <c r="O34" s="8">
        <f>IF(OR(E34="",L34=""),"",IF(E34="Inflow",L34,-L34))</f>
        <v/>
      </c>
      <c r="P34" s="8">
        <f>IF(O34="","",IF(P33="",'Assumptions'!$B$2,P33)+O34)</f>
        <v/>
      </c>
    </row>
    <row r="35">
      <c r="A35" s="2" t="n"/>
      <c r="B35" s="3" t="n"/>
      <c r="C35" s="3" t="n"/>
      <c r="D35" s="3" t="n"/>
      <c r="E35" s="4" t="n"/>
      <c r="F35" s="3" t="n"/>
      <c r="G35" s="5" t="n"/>
      <c r="H35" s="4" t="n"/>
      <c r="I35" s="6" t="n"/>
      <c r="J35" s="10">
        <f>IF(F35="","",IFERROR(VLOOKUP(F35,'Assumptions'!$A$9:$B$16,2,FALSE),0))</f>
        <v/>
      </c>
      <c r="K35" s="11">
        <f>IF(OR(I35="",J35=""),"",I35*J35)</f>
        <v/>
      </c>
      <c r="L35" s="11">
        <f>IF(I35="","",I35+IF(K35="",0,K35))</f>
        <v/>
      </c>
      <c r="M35" s="2" t="n"/>
      <c r="N35" s="12">
        <f>IF(A35="","",DATE(YEAR(A35),MONTH(A35),1))</f>
        <v/>
      </c>
      <c r="O35" s="11">
        <f>IF(OR(E35="",L35=""),"",IF(E35="Inflow",L35,-L35))</f>
        <v/>
      </c>
      <c r="P35" s="11">
        <f>IF(O35="","",IF(P34="",'Assumptions'!$B$2,P34)+O35)</f>
        <v/>
      </c>
    </row>
    <row r="36">
      <c r="A36" s="2" t="n"/>
      <c r="B36" s="3" t="n"/>
      <c r="C36" s="3" t="n"/>
      <c r="D36" s="3" t="n"/>
      <c r="E36" s="4" t="n"/>
      <c r="F36" s="3" t="n"/>
      <c r="G36" s="5" t="n"/>
      <c r="H36" s="4" t="n"/>
      <c r="I36" s="6" t="n"/>
      <c r="J36" s="7">
        <f>IF(F36="","",IFERROR(VLOOKUP(F36,'Assumptions'!$A$9:$B$16,2,FALSE),0))</f>
        <v/>
      </c>
      <c r="K36" s="8">
        <f>IF(OR(I36="",J36=""),"",I36*J36)</f>
        <v/>
      </c>
      <c r="L36" s="8">
        <f>IF(I36="","",I36+IF(K36="",0,K36))</f>
        <v/>
      </c>
      <c r="M36" s="2" t="n"/>
      <c r="N36" s="9">
        <f>IF(A36="","",DATE(YEAR(A36),MONTH(A36),1))</f>
        <v/>
      </c>
      <c r="O36" s="8">
        <f>IF(OR(E36="",L36=""),"",IF(E36="Inflow",L36,-L36))</f>
        <v/>
      </c>
      <c r="P36" s="8">
        <f>IF(O36="","",IF(P35="",'Assumptions'!$B$2,P35)+O36)</f>
        <v/>
      </c>
    </row>
    <row r="37">
      <c r="A37" s="2" t="n"/>
      <c r="B37" s="3" t="n"/>
      <c r="C37" s="3" t="n"/>
      <c r="D37" s="3" t="n"/>
      <c r="E37" s="4" t="n"/>
      <c r="F37" s="3" t="n"/>
      <c r="G37" s="5" t="n"/>
      <c r="H37" s="4" t="n"/>
      <c r="I37" s="6" t="n"/>
      <c r="J37" s="10">
        <f>IF(F37="","",IFERROR(VLOOKUP(F37,'Assumptions'!$A$9:$B$16,2,FALSE),0))</f>
        <v/>
      </c>
      <c r="K37" s="11">
        <f>IF(OR(I37="",J37=""),"",I37*J37)</f>
        <v/>
      </c>
      <c r="L37" s="11">
        <f>IF(I37="","",I37+IF(K37="",0,K37))</f>
        <v/>
      </c>
      <c r="M37" s="2" t="n"/>
      <c r="N37" s="12">
        <f>IF(A37="","",DATE(YEAR(A37),MONTH(A37),1))</f>
        <v/>
      </c>
      <c r="O37" s="11">
        <f>IF(OR(E37="",L37=""),"",IF(E37="Inflow",L37,-L37))</f>
        <v/>
      </c>
      <c r="P37" s="11">
        <f>IF(O37="","",IF(P36="",'Assumptions'!$B$2,P36)+O37)</f>
        <v/>
      </c>
    </row>
    <row r="38">
      <c r="A38" s="2" t="n"/>
      <c r="B38" s="3" t="n"/>
      <c r="C38" s="3" t="n"/>
      <c r="D38" s="3" t="n"/>
      <c r="E38" s="4" t="n"/>
      <c r="F38" s="3" t="n"/>
      <c r="G38" s="5" t="n"/>
      <c r="H38" s="4" t="n"/>
      <c r="I38" s="6" t="n"/>
      <c r="J38" s="7">
        <f>IF(F38="","",IFERROR(VLOOKUP(F38,'Assumptions'!$A$9:$B$16,2,FALSE),0))</f>
        <v/>
      </c>
      <c r="K38" s="8">
        <f>IF(OR(I38="",J38=""),"",I38*J38)</f>
        <v/>
      </c>
      <c r="L38" s="8">
        <f>IF(I38="","",I38+IF(K38="",0,K38))</f>
        <v/>
      </c>
      <c r="M38" s="2" t="n"/>
      <c r="N38" s="9">
        <f>IF(A38="","",DATE(YEAR(A38),MONTH(A38),1))</f>
        <v/>
      </c>
      <c r="O38" s="8">
        <f>IF(OR(E38="",L38=""),"",IF(E38="Inflow",L38,-L38))</f>
        <v/>
      </c>
      <c r="P38" s="8">
        <f>IF(O38="","",IF(P37="",'Assumptions'!$B$2,P37)+O38)</f>
        <v/>
      </c>
    </row>
    <row r="39">
      <c r="A39" s="2" t="n"/>
      <c r="B39" s="3" t="n"/>
      <c r="C39" s="3" t="n"/>
      <c r="D39" s="3" t="n"/>
      <c r="E39" s="4" t="n"/>
      <c r="F39" s="3" t="n"/>
      <c r="G39" s="5" t="n"/>
      <c r="H39" s="4" t="n"/>
      <c r="I39" s="6" t="n"/>
      <c r="J39" s="10">
        <f>IF(F39="","",IFERROR(VLOOKUP(F39,'Assumptions'!$A$9:$B$16,2,FALSE),0))</f>
        <v/>
      </c>
      <c r="K39" s="11">
        <f>IF(OR(I39="",J39=""),"",I39*J39)</f>
        <v/>
      </c>
      <c r="L39" s="11">
        <f>IF(I39="","",I39+IF(K39="",0,K39))</f>
        <v/>
      </c>
      <c r="M39" s="2" t="n"/>
      <c r="N39" s="12">
        <f>IF(A39="","",DATE(YEAR(A39),MONTH(A39),1))</f>
        <v/>
      </c>
      <c r="O39" s="11">
        <f>IF(OR(E39="",L39=""),"",IF(E39="Inflow",L39,-L39))</f>
        <v/>
      </c>
      <c r="P39" s="11">
        <f>IF(O39="","",IF(P38="",'Assumptions'!$B$2,P38)+O39)</f>
        <v/>
      </c>
    </row>
    <row r="40">
      <c r="A40" s="2" t="n"/>
      <c r="B40" s="3" t="n"/>
      <c r="C40" s="3" t="n"/>
      <c r="D40" s="3" t="n"/>
      <c r="E40" s="4" t="n"/>
      <c r="F40" s="3" t="n"/>
      <c r="G40" s="5" t="n"/>
      <c r="H40" s="4" t="n"/>
      <c r="I40" s="6" t="n"/>
      <c r="J40" s="7">
        <f>IF(F40="","",IFERROR(VLOOKUP(F40,'Assumptions'!$A$9:$B$16,2,FALSE),0))</f>
        <v/>
      </c>
      <c r="K40" s="8">
        <f>IF(OR(I40="",J40=""),"",I40*J40)</f>
        <v/>
      </c>
      <c r="L40" s="8">
        <f>IF(I40="","",I40+IF(K40="",0,K40))</f>
        <v/>
      </c>
      <c r="M40" s="2" t="n"/>
      <c r="N40" s="9">
        <f>IF(A40="","",DATE(YEAR(A40),MONTH(A40),1))</f>
        <v/>
      </c>
      <c r="O40" s="8">
        <f>IF(OR(E40="",L40=""),"",IF(E40="Inflow",L40,-L40))</f>
        <v/>
      </c>
      <c r="P40" s="8">
        <f>IF(O40="","",IF(P39="",'Assumptions'!$B$2,P39)+O40)</f>
        <v/>
      </c>
    </row>
    <row r="41">
      <c r="A41" s="2" t="n"/>
      <c r="B41" s="3" t="n"/>
      <c r="C41" s="3" t="n"/>
      <c r="D41" s="3" t="n"/>
      <c r="E41" s="4" t="n"/>
      <c r="F41" s="3" t="n"/>
      <c r="G41" s="5" t="n"/>
      <c r="H41" s="4" t="n"/>
      <c r="I41" s="6" t="n"/>
      <c r="J41" s="10">
        <f>IF(F41="","",IFERROR(VLOOKUP(F41,'Assumptions'!$A$9:$B$16,2,FALSE),0))</f>
        <v/>
      </c>
      <c r="K41" s="11">
        <f>IF(OR(I41="",J41=""),"",I41*J41)</f>
        <v/>
      </c>
      <c r="L41" s="11">
        <f>IF(I41="","",I41+IF(K41="",0,K41))</f>
        <v/>
      </c>
      <c r="M41" s="2" t="n"/>
      <c r="N41" s="12">
        <f>IF(A41="","",DATE(YEAR(A41),MONTH(A41),1))</f>
        <v/>
      </c>
      <c r="O41" s="11">
        <f>IF(OR(E41="",L41=""),"",IF(E41="Inflow",L41,-L41))</f>
        <v/>
      </c>
      <c r="P41" s="11">
        <f>IF(O41="","",IF(P40="",'Assumptions'!$B$2,P40)+O41)</f>
        <v/>
      </c>
    </row>
    <row r="42">
      <c r="A42" s="2" t="n"/>
      <c r="B42" s="3" t="n"/>
      <c r="C42" s="3" t="n"/>
      <c r="D42" s="3" t="n"/>
      <c r="E42" s="4" t="n"/>
      <c r="F42" s="3" t="n"/>
      <c r="G42" s="5" t="n"/>
      <c r="H42" s="4" t="n"/>
      <c r="I42" s="6" t="n"/>
      <c r="J42" s="7">
        <f>IF(F42="","",IFERROR(VLOOKUP(F42,'Assumptions'!$A$9:$B$16,2,FALSE),0))</f>
        <v/>
      </c>
      <c r="K42" s="8">
        <f>IF(OR(I42="",J42=""),"",I42*J42)</f>
        <v/>
      </c>
      <c r="L42" s="8">
        <f>IF(I42="","",I42+IF(K42="",0,K42))</f>
        <v/>
      </c>
      <c r="M42" s="2" t="n"/>
      <c r="N42" s="9">
        <f>IF(A42="","",DATE(YEAR(A42),MONTH(A42),1))</f>
        <v/>
      </c>
      <c r="O42" s="8">
        <f>IF(OR(E42="",L42=""),"",IF(E42="Inflow",L42,-L42))</f>
        <v/>
      </c>
      <c r="P42" s="8">
        <f>IF(O42="","",IF(P41="",'Assumptions'!$B$2,P41)+O42)</f>
        <v/>
      </c>
    </row>
    <row r="43">
      <c r="A43" s="2" t="n"/>
      <c r="B43" s="3" t="n"/>
      <c r="C43" s="3" t="n"/>
      <c r="D43" s="3" t="n"/>
      <c r="E43" s="4" t="n"/>
      <c r="F43" s="3" t="n"/>
      <c r="G43" s="5" t="n"/>
      <c r="H43" s="4" t="n"/>
      <c r="I43" s="6" t="n"/>
      <c r="J43" s="10">
        <f>IF(F43="","",IFERROR(VLOOKUP(F43,'Assumptions'!$A$9:$B$16,2,FALSE),0))</f>
        <v/>
      </c>
      <c r="K43" s="11">
        <f>IF(OR(I43="",J43=""),"",I43*J43)</f>
        <v/>
      </c>
      <c r="L43" s="11">
        <f>IF(I43="","",I43+IF(K43="",0,K43))</f>
        <v/>
      </c>
      <c r="M43" s="2" t="n"/>
      <c r="N43" s="12">
        <f>IF(A43="","",DATE(YEAR(A43),MONTH(A43),1))</f>
        <v/>
      </c>
      <c r="O43" s="11">
        <f>IF(OR(E43="",L43=""),"",IF(E43="Inflow",L43,-L43))</f>
        <v/>
      </c>
      <c r="P43" s="11">
        <f>IF(O43="","",IF(P42="",'Assumptions'!$B$2,P42)+O43)</f>
        <v/>
      </c>
    </row>
    <row r="44">
      <c r="A44" s="2" t="n"/>
      <c r="B44" s="3" t="n"/>
      <c r="C44" s="3" t="n"/>
      <c r="D44" s="3" t="n"/>
      <c r="E44" s="4" t="n"/>
      <c r="F44" s="3" t="n"/>
      <c r="G44" s="5" t="n"/>
      <c r="H44" s="4" t="n"/>
      <c r="I44" s="6" t="n"/>
      <c r="J44" s="7">
        <f>IF(F44="","",IFERROR(VLOOKUP(F44,'Assumptions'!$A$9:$B$16,2,FALSE),0))</f>
        <v/>
      </c>
      <c r="K44" s="8">
        <f>IF(OR(I44="",J44=""),"",I44*J44)</f>
        <v/>
      </c>
      <c r="L44" s="8">
        <f>IF(I44="","",I44+IF(K44="",0,K44))</f>
        <v/>
      </c>
      <c r="M44" s="2" t="n"/>
      <c r="N44" s="9">
        <f>IF(A44="","",DATE(YEAR(A44),MONTH(A44),1))</f>
        <v/>
      </c>
      <c r="O44" s="8">
        <f>IF(OR(E44="",L44=""),"",IF(E44="Inflow",L44,-L44))</f>
        <v/>
      </c>
      <c r="P44" s="8">
        <f>IF(O44="","",IF(P43="",'Assumptions'!$B$2,P43)+O44)</f>
        <v/>
      </c>
    </row>
    <row r="45">
      <c r="A45" s="2" t="n"/>
      <c r="B45" s="3" t="n"/>
      <c r="C45" s="3" t="n"/>
      <c r="D45" s="3" t="n"/>
      <c r="E45" s="4" t="n"/>
      <c r="F45" s="3" t="n"/>
      <c r="G45" s="5" t="n"/>
      <c r="H45" s="4" t="n"/>
      <c r="I45" s="6" t="n"/>
      <c r="J45" s="10">
        <f>IF(F45="","",IFERROR(VLOOKUP(F45,'Assumptions'!$A$9:$B$16,2,FALSE),0))</f>
        <v/>
      </c>
      <c r="K45" s="11">
        <f>IF(OR(I45="",J45=""),"",I45*J45)</f>
        <v/>
      </c>
      <c r="L45" s="11">
        <f>IF(I45="","",I45+IF(K45="",0,K45))</f>
        <v/>
      </c>
      <c r="M45" s="2" t="n"/>
      <c r="N45" s="12">
        <f>IF(A45="","",DATE(YEAR(A45),MONTH(A45),1))</f>
        <v/>
      </c>
      <c r="O45" s="11">
        <f>IF(OR(E45="",L45=""),"",IF(E45="Inflow",L45,-L45))</f>
        <v/>
      </c>
      <c r="P45" s="11">
        <f>IF(O45="","",IF(P44="",'Assumptions'!$B$2,P44)+O45)</f>
        <v/>
      </c>
    </row>
    <row r="46">
      <c r="A46" s="2" t="n"/>
      <c r="B46" s="3" t="n"/>
      <c r="C46" s="3" t="n"/>
      <c r="D46" s="3" t="n"/>
      <c r="E46" s="4" t="n"/>
      <c r="F46" s="3" t="n"/>
      <c r="G46" s="5" t="n"/>
      <c r="H46" s="4" t="n"/>
      <c r="I46" s="6" t="n"/>
      <c r="J46" s="7">
        <f>IF(F46="","",IFERROR(VLOOKUP(F46,'Assumptions'!$A$9:$B$16,2,FALSE),0))</f>
        <v/>
      </c>
      <c r="K46" s="8">
        <f>IF(OR(I46="",J46=""),"",I46*J46)</f>
        <v/>
      </c>
      <c r="L46" s="8">
        <f>IF(I46="","",I46+IF(K46="",0,K46))</f>
        <v/>
      </c>
      <c r="M46" s="2" t="n"/>
      <c r="N46" s="9">
        <f>IF(A46="","",DATE(YEAR(A46),MONTH(A46),1))</f>
        <v/>
      </c>
      <c r="O46" s="8">
        <f>IF(OR(E46="",L46=""),"",IF(E46="Inflow",L46,-L46))</f>
        <v/>
      </c>
      <c r="P46" s="8">
        <f>IF(O46="","",IF(P45="",'Assumptions'!$B$2,P45)+O46)</f>
        <v/>
      </c>
    </row>
    <row r="47">
      <c r="A47" s="2" t="n"/>
      <c r="B47" s="3" t="n"/>
      <c r="C47" s="3" t="n"/>
      <c r="D47" s="3" t="n"/>
      <c r="E47" s="4" t="n"/>
      <c r="F47" s="3" t="n"/>
      <c r="G47" s="5" t="n"/>
      <c r="H47" s="4" t="n"/>
      <c r="I47" s="6" t="n"/>
      <c r="J47" s="10">
        <f>IF(F47="","",IFERROR(VLOOKUP(F47,'Assumptions'!$A$9:$B$16,2,FALSE),0))</f>
        <v/>
      </c>
      <c r="K47" s="11">
        <f>IF(OR(I47="",J47=""),"",I47*J47)</f>
        <v/>
      </c>
      <c r="L47" s="11">
        <f>IF(I47="","",I47+IF(K47="",0,K47))</f>
        <v/>
      </c>
      <c r="M47" s="2" t="n"/>
      <c r="N47" s="12">
        <f>IF(A47="","",DATE(YEAR(A47),MONTH(A47),1))</f>
        <v/>
      </c>
      <c r="O47" s="11">
        <f>IF(OR(E47="",L47=""),"",IF(E47="Inflow",L47,-L47))</f>
        <v/>
      </c>
      <c r="P47" s="11">
        <f>IF(O47="","",IF(P46="",'Assumptions'!$B$2,P46)+O47)</f>
        <v/>
      </c>
    </row>
    <row r="48">
      <c r="A48" s="2" t="n"/>
      <c r="B48" s="3" t="n"/>
      <c r="C48" s="3" t="n"/>
      <c r="D48" s="3" t="n"/>
      <c r="E48" s="4" t="n"/>
      <c r="F48" s="3" t="n"/>
      <c r="G48" s="5" t="n"/>
      <c r="H48" s="4" t="n"/>
      <c r="I48" s="6" t="n"/>
      <c r="J48" s="7">
        <f>IF(F48="","",IFERROR(VLOOKUP(F48,'Assumptions'!$A$9:$B$16,2,FALSE),0))</f>
        <v/>
      </c>
      <c r="K48" s="8">
        <f>IF(OR(I48="",J48=""),"",I48*J48)</f>
        <v/>
      </c>
      <c r="L48" s="8">
        <f>IF(I48="","",I48+IF(K48="",0,K48))</f>
        <v/>
      </c>
      <c r="M48" s="2" t="n"/>
      <c r="N48" s="9">
        <f>IF(A48="","",DATE(YEAR(A48),MONTH(A48),1))</f>
        <v/>
      </c>
      <c r="O48" s="8">
        <f>IF(OR(E48="",L48=""),"",IF(E48="Inflow",L48,-L48))</f>
        <v/>
      </c>
      <c r="P48" s="8">
        <f>IF(O48="","",IF(P47="",'Assumptions'!$B$2,P47)+O48)</f>
        <v/>
      </c>
    </row>
    <row r="49">
      <c r="A49" s="2" t="n"/>
      <c r="B49" s="3" t="n"/>
      <c r="C49" s="3" t="n"/>
      <c r="D49" s="3" t="n"/>
      <c r="E49" s="4" t="n"/>
      <c r="F49" s="3" t="n"/>
      <c r="G49" s="5" t="n"/>
      <c r="H49" s="4" t="n"/>
      <c r="I49" s="6" t="n"/>
      <c r="J49" s="10">
        <f>IF(F49="","",IFERROR(VLOOKUP(F49,'Assumptions'!$A$9:$B$16,2,FALSE),0))</f>
        <v/>
      </c>
      <c r="K49" s="11">
        <f>IF(OR(I49="",J49=""),"",I49*J49)</f>
        <v/>
      </c>
      <c r="L49" s="11">
        <f>IF(I49="","",I49+IF(K49="",0,K49))</f>
        <v/>
      </c>
      <c r="M49" s="2" t="n"/>
      <c r="N49" s="12">
        <f>IF(A49="","",DATE(YEAR(A49),MONTH(A49),1))</f>
        <v/>
      </c>
      <c r="O49" s="11">
        <f>IF(OR(E49="",L49=""),"",IF(E49="Inflow",L49,-L49))</f>
        <v/>
      </c>
      <c r="P49" s="11">
        <f>IF(O49="","",IF(P48="",'Assumptions'!$B$2,P48)+O49)</f>
        <v/>
      </c>
    </row>
    <row r="50">
      <c r="A50" s="2" t="n"/>
      <c r="B50" s="3" t="n"/>
      <c r="C50" s="3" t="n"/>
      <c r="D50" s="3" t="n"/>
      <c r="E50" s="4" t="n"/>
      <c r="F50" s="3" t="n"/>
      <c r="G50" s="5" t="n"/>
      <c r="H50" s="4" t="n"/>
      <c r="I50" s="6" t="n"/>
      <c r="J50" s="7">
        <f>IF(F50="","",IFERROR(VLOOKUP(F50,'Assumptions'!$A$9:$B$16,2,FALSE),0))</f>
        <v/>
      </c>
      <c r="K50" s="8">
        <f>IF(OR(I50="",J50=""),"",I50*J50)</f>
        <v/>
      </c>
      <c r="L50" s="8">
        <f>IF(I50="","",I50+IF(K50="",0,K50))</f>
        <v/>
      </c>
      <c r="M50" s="2" t="n"/>
      <c r="N50" s="9">
        <f>IF(A50="","",DATE(YEAR(A50),MONTH(A50),1))</f>
        <v/>
      </c>
      <c r="O50" s="8">
        <f>IF(OR(E50="",L50=""),"",IF(E50="Inflow",L50,-L50))</f>
        <v/>
      </c>
      <c r="P50" s="8">
        <f>IF(O50="","",IF(P49="",'Assumptions'!$B$2,P49)+O50)</f>
        <v/>
      </c>
    </row>
    <row r="51">
      <c r="A51" s="2" t="n"/>
      <c r="B51" s="3" t="n"/>
      <c r="C51" s="3" t="n"/>
      <c r="D51" s="3" t="n"/>
      <c r="E51" s="4" t="n"/>
      <c r="F51" s="3" t="n"/>
      <c r="G51" s="5" t="n"/>
      <c r="H51" s="4" t="n"/>
      <c r="I51" s="6" t="n"/>
      <c r="J51" s="10">
        <f>IF(F51="","",IFERROR(VLOOKUP(F51,'Assumptions'!$A$9:$B$16,2,FALSE),0))</f>
        <v/>
      </c>
      <c r="K51" s="11">
        <f>IF(OR(I51="",J51=""),"",I51*J51)</f>
        <v/>
      </c>
      <c r="L51" s="11">
        <f>IF(I51="","",I51+IF(K51="",0,K51))</f>
        <v/>
      </c>
      <c r="M51" s="2" t="n"/>
      <c r="N51" s="12">
        <f>IF(A51="","",DATE(YEAR(A51),MONTH(A51),1))</f>
        <v/>
      </c>
      <c r="O51" s="11">
        <f>IF(OR(E51="",L51=""),"",IF(E51="Inflow",L51,-L51))</f>
        <v/>
      </c>
      <c r="P51" s="11">
        <f>IF(O51="","",IF(P50="",'Assumptions'!$B$2,P50)+O51)</f>
        <v/>
      </c>
    </row>
    <row r="52">
      <c r="A52" s="2" t="n"/>
      <c r="B52" s="3" t="n"/>
      <c r="C52" s="3" t="n"/>
      <c r="D52" s="3" t="n"/>
      <c r="E52" s="4" t="n"/>
      <c r="F52" s="3" t="n"/>
      <c r="G52" s="5" t="n"/>
      <c r="H52" s="4" t="n"/>
      <c r="I52" s="6" t="n"/>
      <c r="J52" s="7">
        <f>IF(F52="","",IFERROR(VLOOKUP(F52,'Assumptions'!$A$9:$B$16,2,FALSE),0))</f>
        <v/>
      </c>
      <c r="K52" s="8">
        <f>IF(OR(I52="",J52=""),"",I52*J52)</f>
        <v/>
      </c>
      <c r="L52" s="8">
        <f>IF(I52="","",I52+IF(K52="",0,K52))</f>
        <v/>
      </c>
      <c r="M52" s="2" t="n"/>
      <c r="N52" s="9">
        <f>IF(A52="","",DATE(YEAR(A52),MONTH(A52),1))</f>
        <v/>
      </c>
      <c r="O52" s="8">
        <f>IF(OR(E52="",L52=""),"",IF(E52="Inflow",L52,-L52))</f>
        <v/>
      </c>
      <c r="P52" s="8">
        <f>IF(O52="","",IF(P51="",'Assumptions'!$B$2,P51)+O52)</f>
        <v/>
      </c>
    </row>
    <row r="53">
      <c r="A53" s="2" t="n"/>
      <c r="B53" s="3" t="n"/>
      <c r="C53" s="3" t="n"/>
      <c r="D53" s="3" t="n"/>
      <c r="E53" s="4" t="n"/>
      <c r="F53" s="3" t="n"/>
      <c r="G53" s="5" t="n"/>
      <c r="H53" s="4" t="n"/>
      <c r="I53" s="6" t="n"/>
      <c r="J53" s="10">
        <f>IF(F53="","",IFERROR(VLOOKUP(F53,'Assumptions'!$A$9:$B$16,2,FALSE),0))</f>
        <v/>
      </c>
      <c r="K53" s="11">
        <f>IF(OR(I53="",J53=""),"",I53*J53)</f>
        <v/>
      </c>
      <c r="L53" s="11">
        <f>IF(I53="","",I53+IF(K53="",0,K53))</f>
        <v/>
      </c>
      <c r="M53" s="2" t="n"/>
      <c r="N53" s="12">
        <f>IF(A53="","",DATE(YEAR(A53),MONTH(A53),1))</f>
        <v/>
      </c>
      <c r="O53" s="11">
        <f>IF(OR(E53="",L53=""),"",IF(E53="Inflow",L53,-L53))</f>
        <v/>
      </c>
      <c r="P53" s="11">
        <f>IF(O53="","",IF(P52="",'Assumptions'!$B$2,P52)+O53)</f>
        <v/>
      </c>
    </row>
    <row r="54">
      <c r="A54" s="2" t="n"/>
      <c r="B54" s="3" t="n"/>
      <c r="C54" s="3" t="n"/>
      <c r="D54" s="3" t="n"/>
      <c r="E54" s="4" t="n"/>
      <c r="F54" s="3" t="n"/>
      <c r="G54" s="5" t="n"/>
      <c r="H54" s="4" t="n"/>
      <c r="I54" s="6" t="n"/>
      <c r="J54" s="7">
        <f>IF(F54="","",IFERROR(VLOOKUP(F54,'Assumptions'!$A$9:$B$16,2,FALSE),0))</f>
        <v/>
      </c>
      <c r="K54" s="8">
        <f>IF(OR(I54="",J54=""),"",I54*J54)</f>
        <v/>
      </c>
      <c r="L54" s="8">
        <f>IF(I54="","",I54+IF(K54="",0,K54))</f>
        <v/>
      </c>
      <c r="M54" s="2" t="n"/>
      <c r="N54" s="9">
        <f>IF(A54="","",DATE(YEAR(A54),MONTH(A54),1))</f>
        <v/>
      </c>
      <c r="O54" s="8">
        <f>IF(OR(E54="",L54=""),"",IF(E54="Inflow",L54,-L54))</f>
        <v/>
      </c>
      <c r="P54" s="8">
        <f>IF(O54="","",IF(P53="",'Assumptions'!$B$2,P53)+O54)</f>
        <v/>
      </c>
    </row>
    <row r="55">
      <c r="A55" s="2" t="n"/>
      <c r="B55" s="3" t="n"/>
      <c r="C55" s="3" t="n"/>
      <c r="D55" s="3" t="n"/>
      <c r="E55" s="4" t="n"/>
      <c r="F55" s="3" t="n"/>
      <c r="G55" s="5" t="n"/>
      <c r="H55" s="4" t="n"/>
      <c r="I55" s="6" t="n"/>
      <c r="J55" s="10">
        <f>IF(F55="","",IFERROR(VLOOKUP(F55,'Assumptions'!$A$9:$B$16,2,FALSE),0))</f>
        <v/>
      </c>
      <c r="K55" s="11">
        <f>IF(OR(I55="",J55=""),"",I55*J55)</f>
        <v/>
      </c>
      <c r="L55" s="11">
        <f>IF(I55="","",I55+IF(K55="",0,K55))</f>
        <v/>
      </c>
      <c r="M55" s="2" t="n"/>
      <c r="N55" s="12">
        <f>IF(A55="","",DATE(YEAR(A55),MONTH(A55),1))</f>
        <v/>
      </c>
      <c r="O55" s="11">
        <f>IF(OR(E55="",L55=""),"",IF(E55="Inflow",L55,-L55))</f>
        <v/>
      </c>
      <c r="P55" s="11">
        <f>IF(O55="","",IF(P54="",'Assumptions'!$B$2,P54)+O55)</f>
        <v/>
      </c>
    </row>
    <row r="56">
      <c r="A56" s="2" t="n"/>
      <c r="B56" s="3" t="n"/>
      <c r="C56" s="3" t="n"/>
      <c r="D56" s="3" t="n"/>
      <c r="E56" s="4" t="n"/>
      <c r="F56" s="3" t="n"/>
      <c r="G56" s="5" t="n"/>
      <c r="H56" s="4" t="n"/>
      <c r="I56" s="6" t="n"/>
      <c r="J56" s="7">
        <f>IF(F56="","",IFERROR(VLOOKUP(F56,'Assumptions'!$A$9:$B$16,2,FALSE),0))</f>
        <v/>
      </c>
      <c r="K56" s="8">
        <f>IF(OR(I56="",J56=""),"",I56*J56)</f>
        <v/>
      </c>
      <c r="L56" s="8">
        <f>IF(I56="","",I56+IF(K56="",0,K56))</f>
        <v/>
      </c>
      <c r="M56" s="2" t="n"/>
      <c r="N56" s="9">
        <f>IF(A56="","",DATE(YEAR(A56),MONTH(A56),1))</f>
        <v/>
      </c>
      <c r="O56" s="8">
        <f>IF(OR(E56="",L56=""),"",IF(E56="Inflow",L56,-L56))</f>
        <v/>
      </c>
      <c r="P56" s="8">
        <f>IF(O56="","",IF(P55="",'Assumptions'!$B$2,P55)+O56)</f>
        <v/>
      </c>
    </row>
    <row r="57">
      <c r="A57" s="2" t="n"/>
      <c r="B57" s="3" t="n"/>
      <c r="C57" s="3" t="n"/>
      <c r="D57" s="3" t="n"/>
      <c r="E57" s="4" t="n"/>
      <c r="F57" s="3" t="n"/>
      <c r="G57" s="5" t="n"/>
      <c r="H57" s="4" t="n"/>
      <c r="I57" s="6" t="n"/>
      <c r="J57" s="10">
        <f>IF(F57="","",IFERROR(VLOOKUP(F57,'Assumptions'!$A$9:$B$16,2,FALSE),0))</f>
        <v/>
      </c>
      <c r="K57" s="11">
        <f>IF(OR(I57="",J57=""),"",I57*J57)</f>
        <v/>
      </c>
      <c r="L57" s="11">
        <f>IF(I57="","",I57+IF(K57="",0,K57))</f>
        <v/>
      </c>
      <c r="M57" s="2" t="n"/>
      <c r="N57" s="12">
        <f>IF(A57="","",DATE(YEAR(A57),MONTH(A57),1))</f>
        <v/>
      </c>
      <c r="O57" s="11">
        <f>IF(OR(E57="",L57=""),"",IF(E57="Inflow",L57,-L57))</f>
        <v/>
      </c>
      <c r="P57" s="11">
        <f>IF(O57="","",IF(P56="",'Assumptions'!$B$2,P56)+O57)</f>
        <v/>
      </c>
    </row>
    <row r="58">
      <c r="A58" s="2" t="n"/>
      <c r="B58" s="3" t="n"/>
      <c r="C58" s="3" t="n"/>
      <c r="D58" s="3" t="n"/>
      <c r="E58" s="4" t="n"/>
      <c r="F58" s="3" t="n"/>
      <c r="G58" s="5" t="n"/>
      <c r="H58" s="4" t="n"/>
      <c r="I58" s="6" t="n"/>
      <c r="J58" s="7">
        <f>IF(F58="","",IFERROR(VLOOKUP(F58,'Assumptions'!$A$9:$B$16,2,FALSE),0))</f>
        <v/>
      </c>
      <c r="K58" s="8">
        <f>IF(OR(I58="",J58=""),"",I58*J58)</f>
        <v/>
      </c>
      <c r="L58" s="8">
        <f>IF(I58="","",I58+IF(K58="",0,K58))</f>
        <v/>
      </c>
      <c r="M58" s="2" t="n"/>
      <c r="N58" s="9">
        <f>IF(A58="","",DATE(YEAR(A58),MONTH(A58),1))</f>
        <v/>
      </c>
      <c r="O58" s="8">
        <f>IF(OR(E58="",L58=""),"",IF(E58="Inflow",L58,-L58))</f>
        <v/>
      </c>
      <c r="P58" s="8">
        <f>IF(O58="","",IF(P57="",'Assumptions'!$B$2,P57)+O58)</f>
        <v/>
      </c>
    </row>
    <row r="59">
      <c r="A59" s="2" t="n"/>
      <c r="B59" s="3" t="n"/>
      <c r="C59" s="3" t="n"/>
      <c r="D59" s="3" t="n"/>
      <c r="E59" s="4" t="n"/>
      <c r="F59" s="3" t="n"/>
      <c r="G59" s="5" t="n"/>
      <c r="H59" s="4" t="n"/>
      <c r="I59" s="6" t="n"/>
      <c r="J59" s="10">
        <f>IF(F59="","",IFERROR(VLOOKUP(F59,'Assumptions'!$A$9:$B$16,2,FALSE),0))</f>
        <v/>
      </c>
      <c r="K59" s="11">
        <f>IF(OR(I59="",J59=""),"",I59*J59)</f>
        <v/>
      </c>
      <c r="L59" s="11">
        <f>IF(I59="","",I59+IF(K59="",0,K59))</f>
        <v/>
      </c>
      <c r="M59" s="2" t="n"/>
      <c r="N59" s="12">
        <f>IF(A59="","",DATE(YEAR(A59),MONTH(A59),1))</f>
        <v/>
      </c>
      <c r="O59" s="11">
        <f>IF(OR(E59="",L59=""),"",IF(E59="Inflow",L59,-L59))</f>
        <v/>
      </c>
      <c r="P59" s="11">
        <f>IF(O59="","",IF(P58="",'Assumptions'!$B$2,P58)+O59)</f>
        <v/>
      </c>
    </row>
    <row r="60">
      <c r="A60" s="2" t="n"/>
      <c r="B60" s="3" t="n"/>
      <c r="C60" s="3" t="n"/>
      <c r="D60" s="3" t="n"/>
      <c r="E60" s="4" t="n"/>
      <c r="F60" s="3" t="n"/>
      <c r="G60" s="5" t="n"/>
      <c r="H60" s="4" t="n"/>
      <c r="I60" s="6" t="n"/>
      <c r="J60" s="7">
        <f>IF(F60="","",IFERROR(VLOOKUP(F60,'Assumptions'!$A$9:$B$16,2,FALSE),0))</f>
        <v/>
      </c>
      <c r="K60" s="8">
        <f>IF(OR(I60="",J60=""),"",I60*J60)</f>
        <v/>
      </c>
      <c r="L60" s="8">
        <f>IF(I60="","",I60+IF(K60="",0,K60))</f>
        <v/>
      </c>
      <c r="M60" s="2" t="n"/>
      <c r="N60" s="9">
        <f>IF(A60="","",DATE(YEAR(A60),MONTH(A60),1))</f>
        <v/>
      </c>
      <c r="O60" s="8">
        <f>IF(OR(E60="",L60=""),"",IF(E60="Inflow",L60,-L60))</f>
        <v/>
      </c>
      <c r="P60" s="8">
        <f>IF(O60="","",IF(P59="",'Assumptions'!$B$2,P59)+O60)</f>
        <v/>
      </c>
    </row>
    <row r="61">
      <c r="A61" s="2" t="n"/>
      <c r="B61" s="3" t="n"/>
      <c r="C61" s="3" t="n"/>
      <c r="D61" s="3" t="n"/>
      <c r="E61" s="4" t="n"/>
      <c r="F61" s="3" t="n"/>
      <c r="G61" s="5" t="n"/>
      <c r="H61" s="4" t="n"/>
      <c r="I61" s="6" t="n"/>
      <c r="J61" s="10">
        <f>IF(F61="","",IFERROR(VLOOKUP(F61,'Assumptions'!$A$9:$B$16,2,FALSE),0))</f>
        <v/>
      </c>
      <c r="K61" s="11">
        <f>IF(OR(I61="",J61=""),"",I61*J61)</f>
        <v/>
      </c>
      <c r="L61" s="11">
        <f>IF(I61="","",I61+IF(K61="",0,K61))</f>
        <v/>
      </c>
      <c r="M61" s="2" t="n"/>
      <c r="N61" s="12">
        <f>IF(A61="","",DATE(YEAR(A61),MONTH(A61),1))</f>
        <v/>
      </c>
      <c r="O61" s="11">
        <f>IF(OR(E61="",L61=""),"",IF(E61="Inflow",L61,-L61))</f>
        <v/>
      </c>
      <c r="P61" s="11">
        <f>IF(O61="","",IF(P60="",'Assumptions'!$B$2,P60)+O61)</f>
        <v/>
      </c>
    </row>
    <row r="62">
      <c r="A62" s="2" t="n"/>
      <c r="B62" s="3" t="n"/>
      <c r="C62" s="3" t="n"/>
      <c r="D62" s="3" t="n"/>
      <c r="E62" s="4" t="n"/>
      <c r="F62" s="3" t="n"/>
      <c r="G62" s="5" t="n"/>
      <c r="H62" s="4" t="n"/>
      <c r="I62" s="6" t="n"/>
      <c r="J62" s="7">
        <f>IF(F62="","",IFERROR(VLOOKUP(F62,'Assumptions'!$A$9:$B$16,2,FALSE),0))</f>
        <v/>
      </c>
      <c r="K62" s="8">
        <f>IF(OR(I62="",J62=""),"",I62*J62)</f>
        <v/>
      </c>
      <c r="L62" s="8">
        <f>IF(I62="","",I62+IF(K62="",0,K62))</f>
        <v/>
      </c>
      <c r="M62" s="2" t="n"/>
      <c r="N62" s="9">
        <f>IF(A62="","",DATE(YEAR(A62),MONTH(A62),1))</f>
        <v/>
      </c>
      <c r="O62" s="8">
        <f>IF(OR(E62="",L62=""),"",IF(E62="Inflow",L62,-L62))</f>
        <v/>
      </c>
      <c r="P62" s="8">
        <f>IF(O62="","",IF(P61="",'Assumptions'!$B$2,P61)+O62)</f>
        <v/>
      </c>
    </row>
    <row r="63">
      <c r="A63" s="2" t="n"/>
      <c r="B63" s="3" t="n"/>
      <c r="C63" s="3" t="n"/>
      <c r="D63" s="3" t="n"/>
      <c r="E63" s="4" t="n"/>
      <c r="F63" s="3" t="n"/>
      <c r="G63" s="5" t="n"/>
      <c r="H63" s="4" t="n"/>
      <c r="I63" s="6" t="n"/>
      <c r="J63" s="10">
        <f>IF(F63="","",IFERROR(VLOOKUP(F63,'Assumptions'!$A$9:$B$16,2,FALSE),0))</f>
        <v/>
      </c>
      <c r="K63" s="11">
        <f>IF(OR(I63="",J63=""),"",I63*J63)</f>
        <v/>
      </c>
      <c r="L63" s="11">
        <f>IF(I63="","",I63+IF(K63="",0,K63))</f>
        <v/>
      </c>
      <c r="M63" s="2" t="n"/>
      <c r="N63" s="12">
        <f>IF(A63="","",DATE(YEAR(A63),MONTH(A63),1))</f>
        <v/>
      </c>
      <c r="O63" s="11">
        <f>IF(OR(E63="",L63=""),"",IF(E63="Inflow",L63,-L63))</f>
        <v/>
      </c>
      <c r="P63" s="11">
        <f>IF(O63="","",IF(P62="",'Assumptions'!$B$2,P62)+O63)</f>
        <v/>
      </c>
    </row>
    <row r="64">
      <c r="A64" s="2" t="n"/>
      <c r="B64" s="3" t="n"/>
      <c r="C64" s="3" t="n"/>
      <c r="D64" s="3" t="n"/>
      <c r="E64" s="4" t="n"/>
      <c r="F64" s="3" t="n"/>
      <c r="G64" s="5" t="n"/>
      <c r="H64" s="4" t="n"/>
      <c r="I64" s="6" t="n"/>
      <c r="J64" s="7">
        <f>IF(F64="","",IFERROR(VLOOKUP(F64,'Assumptions'!$A$9:$B$16,2,FALSE),0))</f>
        <v/>
      </c>
      <c r="K64" s="8">
        <f>IF(OR(I64="",J64=""),"",I64*J64)</f>
        <v/>
      </c>
      <c r="L64" s="8">
        <f>IF(I64="","",I64+IF(K64="",0,K64))</f>
        <v/>
      </c>
      <c r="M64" s="2" t="n"/>
      <c r="N64" s="9">
        <f>IF(A64="","",DATE(YEAR(A64),MONTH(A64),1))</f>
        <v/>
      </c>
      <c r="O64" s="8">
        <f>IF(OR(E64="",L64=""),"",IF(E64="Inflow",L64,-L64))</f>
        <v/>
      </c>
      <c r="P64" s="8">
        <f>IF(O64="","",IF(P63="",'Assumptions'!$B$2,P63)+O64)</f>
        <v/>
      </c>
    </row>
    <row r="65">
      <c r="A65" s="2" t="n"/>
      <c r="B65" s="3" t="n"/>
      <c r="C65" s="3" t="n"/>
      <c r="D65" s="3" t="n"/>
      <c r="E65" s="4" t="n"/>
      <c r="F65" s="3" t="n"/>
      <c r="G65" s="5" t="n"/>
      <c r="H65" s="4" t="n"/>
      <c r="I65" s="6" t="n"/>
      <c r="J65" s="10">
        <f>IF(F65="","",IFERROR(VLOOKUP(F65,'Assumptions'!$A$9:$B$16,2,FALSE),0))</f>
        <v/>
      </c>
      <c r="K65" s="11">
        <f>IF(OR(I65="",J65=""),"",I65*J65)</f>
        <v/>
      </c>
      <c r="L65" s="11">
        <f>IF(I65="","",I65+IF(K65="",0,K65))</f>
        <v/>
      </c>
      <c r="M65" s="2" t="n"/>
      <c r="N65" s="12">
        <f>IF(A65="","",DATE(YEAR(A65),MONTH(A65),1))</f>
        <v/>
      </c>
      <c r="O65" s="11">
        <f>IF(OR(E65="",L65=""),"",IF(E65="Inflow",L65,-L65))</f>
        <v/>
      </c>
      <c r="P65" s="11">
        <f>IF(O65="","",IF(P64="",'Assumptions'!$B$2,P64)+O65)</f>
        <v/>
      </c>
    </row>
    <row r="66">
      <c r="A66" s="2" t="n"/>
      <c r="B66" s="3" t="n"/>
      <c r="C66" s="3" t="n"/>
      <c r="D66" s="3" t="n"/>
      <c r="E66" s="4" t="n"/>
      <c r="F66" s="3" t="n"/>
      <c r="G66" s="5" t="n"/>
      <c r="H66" s="4" t="n"/>
      <c r="I66" s="6" t="n"/>
      <c r="J66" s="7">
        <f>IF(F66="","",IFERROR(VLOOKUP(F66,'Assumptions'!$A$9:$B$16,2,FALSE),0))</f>
        <v/>
      </c>
      <c r="K66" s="8">
        <f>IF(OR(I66="",J66=""),"",I66*J66)</f>
        <v/>
      </c>
      <c r="L66" s="8">
        <f>IF(I66="","",I66+IF(K66="",0,K66))</f>
        <v/>
      </c>
      <c r="M66" s="2" t="n"/>
      <c r="N66" s="9">
        <f>IF(A66="","",DATE(YEAR(A66),MONTH(A66),1))</f>
        <v/>
      </c>
      <c r="O66" s="8">
        <f>IF(OR(E66="",L66=""),"",IF(E66="Inflow",L66,-L66))</f>
        <v/>
      </c>
      <c r="P66" s="8">
        <f>IF(O66="","",IF(P65="",'Assumptions'!$B$2,P65)+O66)</f>
        <v/>
      </c>
    </row>
    <row r="67">
      <c r="A67" s="2" t="n"/>
      <c r="B67" s="3" t="n"/>
      <c r="C67" s="3" t="n"/>
      <c r="D67" s="3" t="n"/>
      <c r="E67" s="4" t="n"/>
      <c r="F67" s="3" t="n"/>
      <c r="G67" s="5" t="n"/>
      <c r="H67" s="4" t="n"/>
      <c r="I67" s="6" t="n"/>
      <c r="J67" s="10">
        <f>IF(F67="","",IFERROR(VLOOKUP(F67,'Assumptions'!$A$9:$B$16,2,FALSE),0))</f>
        <v/>
      </c>
      <c r="K67" s="11">
        <f>IF(OR(I67="",J67=""),"",I67*J67)</f>
        <v/>
      </c>
      <c r="L67" s="11">
        <f>IF(I67="","",I67+IF(K67="",0,K67))</f>
        <v/>
      </c>
      <c r="M67" s="2" t="n"/>
      <c r="N67" s="12">
        <f>IF(A67="","",DATE(YEAR(A67),MONTH(A67),1))</f>
        <v/>
      </c>
      <c r="O67" s="11">
        <f>IF(OR(E67="",L67=""),"",IF(E67="Inflow",L67,-L67))</f>
        <v/>
      </c>
      <c r="P67" s="11">
        <f>IF(O67="","",IF(P66="",'Assumptions'!$B$2,P66)+O67)</f>
        <v/>
      </c>
    </row>
    <row r="68">
      <c r="A68" s="2" t="n"/>
      <c r="B68" s="3" t="n"/>
      <c r="C68" s="3" t="n"/>
      <c r="D68" s="3" t="n"/>
      <c r="E68" s="4" t="n"/>
      <c r="F68" s="3" t="n"/>
      <c r="G68" s="5" t="n"/>
      <c r="H68" s="4" t="n"/>
      <c r="I68" s="6" t="n"/>
      <c r="J68" s="7">
        <f>IF(F68="","",IFERROR(VLOOKUP(F68,'Assumptions'!$A$9:$B$16,2,FALSE),0))</f>
        <v/>
      </c>
      <c r="K68" s="8">
        <f>IF(OR(I68="",J68=""),"",I68*J68)</f>
        <v/>
      </c>
      <c r="L68" s="8">
        <f>IF(I68="","",I68+IF(K68="",0,K68))</f>
        <v/>
      </c>
      <c r="M68" s="2" t="n"/>
      <c r="N68" s="9">
        <f>IF(A68="","",DATE(YEAR(A68),MONTH(A68),1))</f>
        <v/>
      </c>
      <c r="O68" s="8">
        <f>IF(OR(E68="",L68=""),"",IF(E68="Inflow",L68,-L68))</f>
        <v/>
      </c>
      <c r="P68" s="8">
        <f>IF(O68="","",IF(P67="",'Assumptions'!$B$2,P67)+O68)</f>
        <v/>
      </c>
    </row>
    <row r="69">
      <c r="A69" s="2" t="n"/>
      <c r="B69" s="3" t="n"/>
      <c r="C69" s="3" t="n"/>
      <c r="D69" s="3" t="n"/>
      <c r="E69" s="4" t="n"/>
      <c r="F69" s="3" t="n"/>
      <c r="G69" s="5" t="n"/>
      <c r="H69" s="4" t="n"/>
      <c r="I69" s="6" t="n"/>
      <c r="J69" s="10">
        <f>IF(F69="","",IFERROR(VLOOKUP(F69,'Assumptions'!$A$9:$B$16,2,FALSE),0))</f>
        <v/>
      </c>
      <c r="K69" s="11">
        <f>IF(OR(I69="",J69=""),"",I69*J69)</f>
        <v/>
      </c>
      <c r="L69" s="11">
        <f>IF(I69="","",I69+IF(K69="",0,K69))</f>
        <v/>
      </c>
      <c r="M69" s="2" t="n"/>
      <c r="N69" s="12">
        <f>IF(A69="","",DATE(YEAR(A69),MONTH(A69),1))</f>
        <v/>
      </c>
      <c r="O69" s="11">
        <f>IF(OR(E69="",L69=""),"",IF(E69="Inflow",L69,-L69))</f>
        <v/>
      </c>
      <c r="P69" s="11">
        <f>IF(O69="","",IF(P68="",'Assumptions'!$B$2,P68)+O69)</f>
        <v/>
      </c>
    </row>
    <row r="70">
      <c r="A70" s="2" t="n"/>
      <c r="B70" s="3" t="n"/>
      <c r="C70" s="3" t="n"/>
      <c r="D70" s="3" t="n"/>
      <c r="E70" s="4" t="n"/>
      <c r="F70" s="3" t="n"/>
      <c r="G70" s="5" t="n"/>
      <c r="H70" s="4" t="n"/>
      <c r="I70" s="6" t="n"/>
      <c r="J70" s="7">
        <f>IF(F70="","",IFERROR(VLOOKUP(F70,'Assumptions'!$A$9:$B$16,2,FALSE),0))</f>
        <v/>
      </c>
      <c r="K70" s="8">
        <f>IF(OR(I70="",J70=""),"",I70*J70)</f>
        <v/>
      </c>
      <c r="L70" s="8">
        <f>IF(I70="","",I70+IF(K70="",0,K70))</f>
        <v/>
      </c>
      <c r="M70" s="2" t="n"/>
      <c r="N70" s="9">
        <f>IF(A70="","",DATE(YEAR(A70),MONTH(A70),1))</f>
        <v/>
      </c>
      <c r="O70" s="8">
        <f>IF(OR(E70="",L70=""),"",IF(E70="Inflow",L70,-L70))</f>
        <v/>
      </c>
      <c r="P70" s="8">
        <f>IF(O70="","",IF(P69="",'Assumptions'!$B$2,P69)+O70)</f>
        <v/>
      </c>
    </row>
    <row r="71">
      <c r="A71" s="2" t="n"/>
      <c r="B71" s="3" t="n"/>
      <c r="C71" s="3" t="n"/>
      <c r="D71" s="3" t="n"/>
      <c r="E71" s="4" t="n"/>
      <c r="F71" s="3" t="n"/>
      <c r="G71" s="5" t="n"/>
      <c r="H71" s="4" t="n"/>
      <c r="I71" s="6" t="n"/>
      <c r="J71" s="10">
        <f>IF(F71="","",IFERROR(VLOOKUP(F71,'Assumptions'!$A$9:$B$16,2,FALSE),0))</f>
        <v/>
      </c>
      <c r="K71" s="11">
        <f>IF(OR(I71="",J71=""),"",I71*J71)</f>
        <v/>
      </c>
      <c r="L71" s="11">
        <f>IF(I71="","",I71+IF(K71="",0,K71))</f>
        <v/>
      </c>
      <c r="M71" s="2" t="n"/>
      <c r="N71" s="12">
        <f>IF(A71="","",DATE(YEAR(A71),MONTH(A71),1))</f>
        <v/>
      </c>
      <c r="O71" s="11">
        <f>IF(OR(E71="",L71=""),"",IF(E71="Inflow",L71,-L71))</f>
        <v/>
      </c>
      <c r="P71" s="11">
        <f>IF(O71="","",IF(P70="",'Assumptions'!$B$2,P70)+O71)</f>
        <v/>
      </c>
    </row>
    <row r="72">
      <c r="A72" s="2" t="n"/>
      <c r="B72" s="3" t="n"/>
      <c r="C72" s="3" t="n"/>
      <c r="D72" s="3" t="n"/>
      <c r="E72" s="4" t="n"/>
      <c r="F72" s="3" t="n"/>
      <c r="G72" s="5" t="n"/>
      <c r="H72" s="4" t="n"/>
      <c r="I72" s="6" t="n"/>
      <c r="J72" s="7">
        <f>IF(F72="","",IFERROR(VLOOKUP(F72,'Assumptions'!$A$9:$B$16,2,FALSE),0))</f>
        <v/>
      </c>
      <c r="K72" s="8">
        <f>IF(OR(I72="",J72=""),"",I72*J72)</f>
        <v/>
      </c>
      <c r="L72" s="8">
        <f>IF(I72="","",I72+IF(K72="",0,K72))</f>
        <v/>
      </c>
      <c r="M72" s="2" t="n"/>
      <c r="N72" s="9">
        <f>IF(A72="","",DATE(YEAR(A72),MONTH(A72),1))</f>
        <v/>
      </c>
      <c r="O72" s="8">
        <f>IF(OR(E72="",L72=""),"",IF(E72="Inflow",L72,-L72))</f>
        <v/>
      </c>
      <c r="P72" s="8">
        <f>IF(O72="","",IF(P71="",'Assumptions'!$B$2,P71)+O72)</f>
        <v/>
      </c>
    </row>
    <row r="73">
      <c r="A73" s="2" t="n"/>
      <c r="B73" s="3" t="n"/>
      <c r="C73" s="3" t="n"/>
      <c r="D73" s="3" t="n"/>
      <c r="E73" s="4" t="n"/>
      <c r="F73" s="3" t="n"/>
      <c r="G73" s="5" t="n"/>
      <c r="H73" s="4" t="n"/>
      <c r="I73" s="6" t="n"/>
      <c r="J73" s="10">
        <f>IF(F73="","",IFERROR(VLOOKUP(F73,'Assumptions'!$A$9:$B$16,2,FALSE),0))</f>
        <v/>
      </c>
      <c r="K73" s="11">
        <f>IF(OR(I73="",J73=""),"",I73*J73)</f>
        <v/>
      </c>
      <c r="L73" s="11">
        <f>IF(I73="","",I73+IF(K73="",0,K73))</f>
        <v/>
      </c>
      <c r="M73" s="2" t="n"/>
      <c r="N73" s="12">
        <f>IF(A73="","",DATE(YEAR(A73),MONTH(A73),1))</f>
        <v/>
      </c>
      <c r="O73" s="11">
        <f>IF(OR(E73="",L73=""),"",IF(E73="Inflow",L73,-L73))</f>
        <v/>
      </c>
      <c r="P73" s="11">
        <f>IF(O73="","",IF(P72="",'Assumptions'!$B$2,P72)+O73)</f>
        <v/>
      </c>
    </row>
    <row r="74">
      <c r="A74" s="2" t="n"/>
      <c r="B74" s="3" t="n"/>
      <c r="C74" s="3" t="n"/>
      <c r="D74" s="3" t="n"/>
      <c r="E74" s="4" t="n"/>
      <c r="F74" s="3" t="n"/>
      <c r="G74" s="5" t="n"/>
      <c r="H74" s="4" t="n"/>
      <c r="I74" s="6" t="n"/>
      <c r="J74" s="7">
        <f>IF(F74="","",IFERROR(VLOOKUP(F74,'Assumptions'!$A$9:$B$16,2,FALSE),0))</f>
        <v/>
      </c>
      <c r="K74" s="8">
        <f>IF(OR(I74="",J74=""),"",I74*J74)</f>
        <v/>
      </c>
      <c r="L74" s="8">
        <f>IF(I74="","",I74+IF(K74="",0,K74))</f>
        <v/>
      </c>
      <c r="M74" s="2" t="n"/>
      <c r="N74" s="9">
        <f>IF(A74="","",DATE(YEAR(A74),MONTH(A74),1))</f>
        <v/>
      </c>
      <c r="O74" s="8">
        <f>IF(OR(E74="",L74=""),"",IF(E74="Inflow",L74,-L74))</f>
        <v/>
      </c>
      <c r="P74" s="8">
        <f>IF(O74="","",IF(P73="",'Assumptions'!$B$2,P73)+O74)</f>
        <v/>
      </c>
    </row>
    <row r="75">
      <c r="A75" s="2" t="n"/>
      <c r="B75" s="3" t="n"/>
      <c r="C75" s="3" t="n"/>
      <c r="D75" s="3" t="n"/>
      <c r="E75" s="4" t="n"/>
      <c r="F75" s="3" t="n"/>
      <c r="G75" s="5" t="n"/>
      <c r="H75" s="4" t="n"/>
      <c r="I75" s="6" t="n"/>
      <c r="J75" s="10">
        <f>IF(F75="","",IFERROR(VLOOKUP(F75,'Assumptions'!$A$9:$B$16,2,FALSE),0))</f>
        <v/>
      </c>
      <c r="K75" s="11">
        <f>IF(OR(I75="",J75=""),"",I75*J75)</f>
        <v/>
      </c>
      <c r="L75" s="11">
        <f>IF(I75="","",I75+IF(K75="",0,K75))</f>
        <v/>
      </c>
      <c r="M75" s="2" t="n"/>
      <c r="N75" s="12">
        <f>IF(A75="","",DATE(YEAR(A75),MONTH(A75),1))</f>
        <v/>
      </c>
      <c r="O75" s="11">
        <f>IF(OR(E75="",L75=""),"",IF(E75="Inflow",L75,-L75))</f>
        <v/>
      </c>
      <c r="P75" s="11">
        <f>IF(O75="","",IF(P74="",'Assumptions'!$B$2,P74)+O75)</f>
        <v/>
      </c>
    </row>
    <row r="76">
      <c r="A76" s="2" t="n"/>
      <c r="B76" s="3" t="n"/>
      <c r="C76" s="3" t="n"/>
      <c r="D76" s="3" t="n"/>
      <c r="E76" s="4" t="n"/>
      <c r="F76" s="3" t="n"/>
      <c r="G76" s="5" t="n"/>
      <c r="H76" s="4" t="n"/>
      <c r="I76" s="6" t="n"/>
      <c r="J76" s="7">
        <f>IF(F76="","",IFERROR(VLOOKUP(F76,'Assumptions'!$A$9:$B$16,2,FALSE),0))</f>
        <v/>
      </c>
      <c r="K76" s="8">
        <f>IF(OR(I76="",J76=""),"",I76*J76)</f>
        <v/>
      </c>
      <c r="L76" s="8">
        <f>IF(I76="","",I76+IF(K76="",0,K76))</f>
        <v/>
      </c>
      <c r="M76" s="2" t="n"/>
      <c r="N76" s="9">
        <f>IF(A76="","",DATE(YEAR(A76),MONTH(A76),1))</f>
        <v/>
      </c>
      <c r="O76" s="8">
        <f>IF(OR(E76="",L76=""),"",IF(E76="Inflow",L76,-L76))</f>
        <v/>
      </c>
      <c r="P76" s="8">
        <f>IF(O76="","",IF(P75="",'Assumptions'!$B$2,P75)+O76)</f>
        <v/>
      </c>
    </row>
    <row r="77">
      <c r="A77" s="2" t="n"/>
      <c r="B77" s="3" t="n"/>
      <c r="C77" s="3" t="n"/>
      <c r="D77" s="3" t="n"/>
      <c r="E77" s="4" t="n"/>
      <c r="F77" s="3" t="n"/>
      <c r="G77" s="5" t="n"/>
      <c r="H77" s="4" t="n"/>
      <c r="I77" s="6" t="n"/>
      <c r="J77" s="10">
        <f>IF(F77="","",IFERROR(VLOOKUP(F77,'Assumptions'!$A$9:$B$16,2,FALSE),0))</f>
        <v/>
      </c>
      <c r="K77" s="11">
        <f>IF(OR(I77="",J77=""),"",I77*J77)</f>
        <v/>
      </c>
      <c r="L77" s="11">
        <f>IF(I77="","",I77+IF(K77="",0,K77))</f>
        <v/>
      </c>
      <c r="M77" s="2" t="n"/>
      <c r="N77" s="12">
        <f>IF(A77="","",DATE(YEAR(A77),MONTH(A77),1))</f>
        <v/>
      </c>
      <c r="O77" s="11">
        <f>IF(OR(E77="",L77=""),"",IF(E77="Inflow",L77,-L77))</f>
        <v/>
      </c>
      <c r="P77" s="11">
        <f>IF(O77="","",IF(P76="",'Assumptions'!$B$2,P76)+O77)</f>
        <v/>
      </c>
    </row>
    <row r="78">
      <c r="A78" s="2" t="n"/>
      <c r="B78" s="3" t="n"/>
      <c r="C78" s="3" t="n"/>
      <c r="D78" s="3" t="n"/>
      <c r="E78" s="4" t="n"/>
      <c r="F78" s="3" t="n"/>
      <c r="G78" s="5" t="n"/>
      <c r="H78" s="4" t="n"/>
      <c r="I78" s="6" t="n"/>
      <c r="J78" s="7">
        <f>IF(F78="","",IFERROR(VLOOKUP(F78,'Assumptions'!$A$9:$B$16,2,FALSE),0))</f>
        <v/>
      </c>
      <c r="K78" s="8">
        <f>IF(OR(I78="",J78=""),"",I78*J78)</f>
        <v/>
      </c>
      <c r="L78" s="8">
        <f>IF(I78="","",I78+IF(K78="",0,K78))</f>
        <v/>
      </c>
      <c r="M78" s="2" t="n"/>
      <c r="N78" s="9">
        <f>IF(A78="","",DATE(YEAR(A78),MONTH(A78),1))</f>
        <v/>
      </c>
      <c r="O78" s="8">
        <f>IF(OR(E78="",L78=""),"",IF(E78="Inflow",L78,-L78))</f>
        <v/>
      </c>
      <c r="P78" s="8">
        <f>IF(O78="","",IF(P77="",'Assumptions'!$B$2,P77)+O78)</f>
        <v/>
      </c>
    </row>
    <row r="79">
      <c r="A79" s="2" t="n"/>
      <c r="B79" s="3" t="n"/>
      <c r="C79" s="3" t="n"/>
      <c r="D79" s="3" t="n"/>
      <c r="E79" s="4" t="n"/>
      <c r="F79" s="3" t="n"/>
      <c r="G79" s="5" t="n"/>
      <c r="H79" s="4" t="n"/>
      <c r="I79" s="6" t="n"/>
      <c r="J79" s="10">
        <f>IF(F79="","",IFERROR(VLOOKUP(F79,'Assumptions'!$A$9:$B$16,2,FALSE),0))</f>
        <v/>
      </c>
      <c r="K79" s="11">
        <f>IF(OR(I79="",J79=""),"",I79*J79)</f>
        <v/>
      </c>
      <c r="L79" s="11">
        <f>IF(I79="","",I79+IF(K79="",0,K79))</f>
        <v/>
      </c>
      <c r="M79" s="2" t="n"/>
      <c r="N79" s="12">
        <f>IF(A79="","",DATE(YEAR(A79),MONTH(A79),1))</f>
        <v/>
      </c>
      <c r="O79" s="11">
        <f>IF(OR(E79="",L79=""),"",IF(E79="Inflow",L79,-L79))</f>
        <v/>
      </c>
      <c r="P79" s="11">
        <f>IF(O79="","",IF(P78="",'Assumptions'!$B$2,P78)+O79)</f>
        <v/>
      </c>
    </row>
    <row r="80">
      <c r="A80" s="2" t="n"/>
      <c r="B80" s="3" t="n"/>
      <c r="C80" s="3" t="n"/>
      <c r="D80" s="3" t="n"/>
      <c r="E80" s="4" t="n"/>
      <c r="F80" s="3" t="n"/>
      <c r="G80" s="5" t="n"/>
      <c r="H80" s="4" t="n"/>
      <c r="I80" s="6" t="n"/>
      <c r="J80" s="7">
        <f>IF(F80="","",IFERROR(VLOOKUP(F80,'Assumptions'!$A$9:$B$16,2,FALSE),0))</f>
        <v/>
      </c>
      <c r="K80" s="8">
        <f>IF(OR(I80="",J80=""),"",I80*J80)</f>
        <v/>
      </c>
      <c r="L80" s="8">
        <f>IF(I80="","",I80+IF(K80="",0,K80))</f>
        <v/>
      </c>
      <c r="M80" s="2" t="n"/>
      <c r="N80" s="9">
        <f>IF(A80="","",DATE(YEAR(A80),MONTH(A80),1))</f>
        <v/>
      </c>
      <c r="O80" s="8">
        <f>IF(OR(E80="",L80=""),"",IF(E80="Inflow",L80,-L80))</f>
        <v/>
      </c>
      <c r="P80" s="8">
        <f>IF(O80="","",IF(P79="",'Assumptions'!$B$2,P79)+O80)</f>
        <v/>
      </c>
    </row>
    <row r="81">
      <c r="A81" s="2" t="n"/>
      <c r="B81" s="3" t="n"/>
      <c r="C81" s="3" t="n"/>
      <c r="D81" s="3" t="n"/>
      <c r="E81" s="4" t="n"/>
      <c r="F81" s="3" t="n"/>
      <c r="G81" s="5" t="n"/>
      <c r="H81" s="4" t="n"/>
      <c r="I81" s="6" t="n"/>
      <c r="J81" s="10">
        <f>IF(F81="","",IFERROR(VLOOKUP(F81,'Assumptions'!$A$9:$B$16,2,FALSE),0))</f>
        <v/>
      </c>
      <c r="K81" s="11">
        <f>IF(OR(I81="",J81=""),"",I81*J81)</f>
        <v/>
      </c>
      <c r="L81" s="11">
        <f>IF(I81="","",I81+IF(K81="",0,K81))</f>
        <v/>
      </c>
      <c r="M81" s="2" t="n"/>
      <c r="N81" s="12">
        <f>IF(A81="","",DATE(YEAR(A81),MONTH(A81),1))</f>
        <v/>
      </c>
      <c r="O81" s="11">
        <f>IF(OR(E81="",L81=""),"",IF(E81="Inflow",L81,-L81))</f>
        <v/>
      </c>
      <c r="P81" s="11">
        <f>IF(O81="","",IF(P80="",'Assumptions'!$B$2,P80)+O81)</f>
        <v/>
      </c>
    </row>
    <row r="82">
      <c r="A82" s="2" t="n"/>
      <c r="B82" s="3" t="n"/>
      <c r="C82" s="3" t="n"/>
      <c r="D82" s="3" t="n"/>
      <c r="E82" s="4" t="n"/>
      <c r="F82" s="3" t="n"/>
      <c r="G82" s="5" t="n"/>
      <c r="H82" s="4" t="n"/>
      <c r="I82" s="6" t="n"/>
      <c r="J82" s="7">
        <f>IF(F82="","",IFERROR(VLOOKUP(F82,'Assumptions'!$A$9:$B$16,2,FALSE),0))</f>
        <v/>
      </c>
      <c r="K82" s="8">
        <f>IF(OR(I82="",J82=""),"",I82*J82)</f>
        <v/>
      </c>
      <c r="L82" s="8">
        <f>IF(I82="","",I82+IF(K82="",0,K82))</f>
        <v/>
      </c>
      <c r="M82" s="2" t="n"/>
      <c r="N82" s="9">
        <f>IF(A82="","",DATE(YEAR(A82),MONTH(A82),1))</f>
        <v/>
      </c>
      <c r="O82" s="8">
        <f>IF(OR(E82="",L82=""),"",IF(E82="Inflow",L82,-L82))</f>
        <v/>
      </c>
      <c r="P82" s="8">
        <f>IF(O82="","",IF(P81="",'Assumptions'!$B$2,P81)+O82)</f>
        <v/>
      </c>
    </row>
    <row r="83">
      <c r="A83" s="2" t="n"/>
      <c r="B83" s="3" t="n"/>
      <c r="C83" s="3" t="n"/>
      <c r="D83" s="3" t="n"/>
      <c r="E83" s="4" t="n"/>
      <c r="F83" s="3" t="n"/>
      <c r="G83" s="5" t="n"/>
      <c r="H83" s="4" t="n"/>
      <c r="I83" s="6" t="n"/>
      <c r="J83" s="10">
        <f>IF(F83="","",IFERROR(VLOOKUP(F83,'Assumptions'!$A$9:$B$16,2,FALSE),0))</f>
        <v/>
      </c>
      <c r="K83" s="11">
        <f>IF(OR(I83="",J83=""),"",I83*J83)</f>
        <v/>
      </c>
      <c r="L83" s="11">
        <f>IF(I83="","",I83+IF(K83="",0,K83))</f>
        <v/>
      </c>
      <c r="M83" s="2" t="n"/>
      <c r="N83" s="12">
        <f>IF(A83="","",DATE(YEAR(A83),MONTH(A83),1))</f>
        <v/>
      </c>
      <c r="O83" s="11">
        <f>IF(OR(E83="",L83=""),"",IF(E83="Inflow",L83,-L83))</f>
        <v/>
      </c>
      <c r="P83" s="11">
        <f>IF(O83="","",IF(P82="",'Assumptions'!$B$2,P82)+O83)</f>
        <v/>
      </c>
    </row>
    <row r="84">
      <c r="A84" s="2" t="n"/>
      <c r="B84" s="3" t="n"/>
      <c r="C84" s="3" t="n"/>
      <c r="D84" s="3" t="n"/>
      <c r="E84" s="4" t="n"/>
      <c r="F84" s="3" t="n"/>
      <c r="G84" s="5" t="n"/>
      <c r="H84" s="4" t="n"/>
      <c r="I84" s="6" t="n"/>
      <c r="J84" s="7">
        <f>IF(F84="","",IFERROR(VLOOKUP(F84,'Assumptions'!$A$9:$B$16,2,FALSE),0))</f>
        <v/>
      </c>
      <c r="K84" s="8">
        <f>IF(OR(I84="",J84=""),"",I84*J84)</f>
        <v/>
      </c>
      <c r="L84" s="8">
        <f>IF(I84="","",I84+IF(K84="",0,K84))</f>
        <v/>
      </c>
      <c r="M84" s="2" t="n"/>
      <c r="N84" s="9">
        <f>IF(A84="","",DATE(YEAR(A84),MONTH(A84),1))</f>
        <v/>
      </c>
      <c r="O84" s="8">
        <f>IF(OR(E84="",L84=""),"",IF(E84="Inflow",L84,-L84))</f>
        <v/>
      </c>
      <c r="P84" s="8">
        <f>IF(O84="","",IF(P83="",'Assumptions'!$B$2,P83)+O84)</f>
        <v/>
      </c>
    </row>
    <row r="85">
      <c r="A85" s="2" t="n"/>
      <c r="B85" s="3" t="n"/>
      <c r="C85" s="3" t="n"/>
      <c r="D85" s="3" t="n"/>
      <c r="E85" s="4" t="n"/>
      <c r="F85" s="3" t="n"/>
      <c r="G85" s="5" t="n"/>
      <c r="H85" s="4" t="n"/>
      <c r="I85" s="6" t="n"/>
      <c r="J85" s="10">
        <f>IF(F85="","",IFERROR(VLOOKUP(F85,'Assumptions'!$A$9:$B$16,2,FALSE),0))</f>
        <v/>
      </c>
      <c r="K85" s="11">
        <f>IF(OR(I85="",J85=""),"",I85*J85)</f>
        <v/>
      </c>
      <c r="L85" s="11">
        <f>IF(I85="","",I85+IF(K85="",0,K85))</f>
        <v/>
      </c>
      <c r="M85" s="2" t="n"/>
      <c r="N85" s="12">
        <f>IF(A85="","",DATE(YEAR(A85),MONTH(A85),1))</f>
        <v/>
      </c>
      <c r="O85" s="11">
        <f>IF(OR(E85="",L85=""),"",IF(E85="Inflow",L85,-L85))</f>
        <v/>
      </c>
      <c r="P85" s="11">
        <f>IF(O85="","",IF(P84="",'Assumptions'!$B$2,P84)+O85)</f>
        <v/>
      </c>
    </row>
    <row r="86">
      <c r="A86" s="2" t="n"/>
      <c r="B86" s="3" t="n"/>
      <c r="C86" s="3" t="n"/>
      <c r="D86" s="3" t="n"/>
      <c r="E86" s="4" t="n"/>
      <c r="F86" s="3" t="n"/>
      <c r="G86" s="5" t="n"/>
      <c r="H86" s="4" t="n"/>
      <c r="I86" s="6" t="n"/>
      <c r="J86" s="7">
        <f>IF(F86="","",IFERROR(VLOOKUP(F86,'Assumptions'!$A$9:$B$16,2,FALSE),0))</f>
        <v/>
      </c>
      <c r="K86" s="8">
        <f>IF(OR(I86="",J86=""),"",I86*J86)</f>
        <v/>
      </c>
      <c r="L86" s="8">
        <f>IF(I86="","",I86+IF(K86="",0,K86))</f>
        <v/>
      </c>
      <c r="M86" s="2" t="n"/>
      <c r="N86" s="9">
        <f>IF(A86="","",DATE(YEAR(A86),MONTH(A86),1))</f>
        <v/>
      </c>
      <c r="O86" s="8">
        <f>IF(OR(E86="",L86=""),"",IF(E86="Inflow",L86,-L86))</f>
        <v/>
      </c>
      <c r="P86" s="8">
        <f>IF(O86="","",IF(P85="",'Assumptions'!$B$2,P85)+O86)</f>
        <v/>
      </c>
    </row>
    <row r="87">
      <c r="A87" s="2" t="n"/>
      <c r="B87" s="3" t="n"/>
      <c r="C87" s="3" t="n"/>
      <c r="D87" s="3" t="n"/>
      <c r="E87" s="4" t="n"/>
      <c r="F87" s="3" t="n"/>
      <c r="G87" s="5" t="n"/>
      <c r="H87" s="4" t="n"/>
      <c r="I87" s="6" t="n"/>
      <c r="J87" s="10">
        <f>IF(F87="","",IFERROR(VLOOKUP(F87,'Assumptions'!$A$9:$B$16,2,FALSE),0))</f>
        <v/>
      </c>
      <c r="K87" s="11">
        <f>IF(OR(I87="",J87=""),"",I87*J87)</f>
        <v/>
      </c>
      <c r="L87" s="11">
        <f>IF(I87="","",I87+IF(K87="",0,K87))</f>
        <v/>
      </c>
      <c r="M87" s="2" t="n"/>
      <c r="N87" s="12">
        <f>IF(A87="","",DATE(YEAR(A87),MONTH(A87),1))</f>
        <v/>
      </c>
      <c r="O87" s="11">
        <f>IF(OR(E87="",L87=""),"",IF(E87="Inflow",L87,-L87))</f>
        <v/>
      </c>
      <c r="P87" s="11">
        <f>IF(O87="","",IF(P86="",'Assumptions'!$B$2,P86)+O87)</f>
        <v/>
      </c>
    </row>
    <row r="88">
      <c r="A88" s="2" t="n"/>
      <c r="B88" s="3" t="n"/>
      <c r="C88" s="3" t="n"/>
      <c r="D88" s="3" t="n"/>
      <c r="E88" s="4" t="n"/>
      <c r="F88" s="3" t="n"/>
      <c r="G88" s="5" t="n"/>
      <c r="H88" s="4" t="n"/>
      <c r="I88" s="6" t="n"/>
      <c r="J88" s="7">
        <f>IF(F88="","",IFERROR(VLOOKUP(F88,'Assumptions'!$A$9:$B$16,2,FALSE),0))</f>
        <v/>
      </c>
      <c r="K88" s="8">
        <f>IF(OR(I88="",J88=""),"",I88*J88)</f>
        <v/>
      </c>
      <c r="L88" s="8">
        <f>IF(I88="","",I88+IF(K88="",0,K88))</f>
        <v/>
      </c>
      <c r="M88" s="2" t="n"/>
      <c r="N88" s="9">
        <f>IF(A88="","",DATE(YEAR(A88),MONTH(A88),1))</f>
        <v/>
      </c>
      <c r="O88" s="8">
        <f>IF(OR(E88="",L88=""),"",IF(E88="Inflow",L88,-L88))</f>
        <v/>
      </c>
      <c r="P88" s="8">
        <f>IF(O88="","",IF(P87="",'Assumptions'!$B$2,P87)+O88)</f>
        <v/>
      </c>
    </row>
    <row r="89">
      <c r="A89" s="2" t="n"/>
      <c r="B89" s="3" t="n"/>
      <c r="C89" s="3" t="n"/>
      <c r="D89" s="3" t="n"/>
      <c r="E89" s="4" t="n"/>
      <c r="F89" s="3" t="n"/>
      <c r="G89" s="5" t="n"/>
      <c r="H89" s="4" t="n"/>
      <c r="I89" s="6" t="n"/>
      <c r="J89" s="10">
        <f>IF(F89="","",IFERROR(VLOOKUP(F89,'Assumptions'!$A$9:$B$16,2,FALSE),0))</f>
        <v/>
      </c>
      <c r="K89" s="11">
        <f>IF(OR(I89="",J89=""),"",I89*J89)</f>
        <v/>
      </c>
      <c r="L89" s="11">
        <f>IF(I89="","",I89+IF(K89="",0,K89))</f>
        <v/>
      </c>
      <c r="M89" s="2" t="n"/>
      <c r="N89" s="12">
        <f>IF(A89="","",DATE(YEAR(A89),MONTH(A89),1))</f>
        <v/>
      </c>
      <c r="O89" s="11">
        <f>IF(OR(E89="",L89=""),"",IF(E89="Inflow",L89,-L89))</f>
        <v/>
      </c>
      <c r="P89" s="11">
        <f>IF(O89="","",IF(P88="",'Assumptions'!$B$2,P88)+O89)</f>
        <v/>
      </c>
    </row>
    <row r="90">
      <c r="A90" s="2" t="n"/>
      <c r="B90" s="3" t="n"/>
      <c r="C90" s="3" t="n"/>
      <c r="D90" s="3" t="n"/>
      <c r="E90" s="4" t="n"/>
      <c r="F90" s="3" t="n"/>
      <c r="G90" s="5" t="n"/>
      <c r="H90" s="4" t="n"/>
      <c r="I90" s="6" t="n"/>
      <c r="J90" s="7">
        <f>IF(F90="","",IFERROR(VLOOKUP(F90,'Assumptions'!$A$9:$B$16,2,FALSE),0))</f>
        <v/>
      </c>
      <c r="K90" s="8">
        <f>IF(OR(I90="",J90=""),"",I90*J90)</f>
        <v/>
      </c>
      <c r="L90" s="8">
        <f>IF(I90="","",I90+IF(K90="",0,K90))</f>
        <v/>
      </c>
      <c r="M90" s="2" t="n"/>
      <c r="N90" s="9">
        <f>IF(A90="","",DATE(YEAR(A90),MONTH(A90),1))</f>
        <v/>
      </c>
      <c r="O90" s="8">
        <f>IF(OR(E90="",L90=""),"",IF(E90="Inflow",L90,-L90))</f>
        <v/>
      </c>
      <c r="P90" s="8">
        <f>IF(O90="","",IF(P89="",'Assumptions'!$B$2,P89)+O90)</f>
        <v/>
      </c>
    </row>
    <row r="91">
      <c r="A91" s="2" t="n"/>
      <c r="B91" s="3" t="n"/>
      <c r="C91" s="3" t="n"/>
      <c r="D91" s="3" t="n"/>
      <c r="E91" s="4" t="n"/>
      <c r="F91" s="3" t="n"/>
      <c r="G91" s="5" t="n"/>
      <c r="H91" s="4" t="n"/>
      <c r="I91" s="6" t="n"/>
      <c r="J91" s="10">
        <f>IF(F91="","",IFERROR(VLOOKUP(F91,'Assumptions'!$A$9:$B$16,2,FALSE),0))</f>
        <v/>
      </c>
      <c r="K91" s="11">
        <f>IF(OR(I91="",J91=""),"",I91*J91)</f>
        <v/>
      </c>
      <c r="L91" s="11">
        <f>IF(I91="","",I91+IF(K91="",0,K91))</f>
        <v/>
      </c>
      <c r="M91" s="2" t="n"/>
      <c r="N91" s="12">
        <f>IF(A91="","",DATE(YEAR(A91),MONTH(A91),1))</f>
        <v/>
      </c>
      <c r="O91" s="11">
        <f>IF(OR(E91="",L91=""),"",IF(E91="Inflow",L91,-L91))</f>
        <v/>
      </c>
      <c r="P91" s="11">
        <f>IF(O91="","",IF(P90="",'Assumptions'!$B$2,P90)+O91)</f>
        <v/>
      </c>
    </row>
    <row r="92">
      <c r="A92" s="2" t="n"/>
      <c r="B92" s="3" t="n"/>
      <c r="C92" s="3" t="n"/>
      <c r="D92" s="3" t="n"/>
      <c r="E92" s="4" t="n"/>
      <c r="F92" s="3" t="n"/>
      <c r="G92" s="5" t="n"/>
      <c r="H92" s="4" t="n"/>
      <c r="I92" s="6" t="n"/>
      <c r="J92" s="7">
        <f>IF(F92="","",IFERROR(VLOOKUP(F92,'Assumptions'!$A$9:$B$16,2,FALSE),0))</f>
        <v/>
      </c>
      <c r="K92" s="8">
        <f>IF(OR(I92="",J92=""),"",I92*J92)</f>
        <v/>
      </c>
      <c r="L92" s="8">
        <f>IF(I92="","",I92+IF(K92="",0,K92))</f>
        <v/>
      </c>
      <c r="M92" s="2" t="n"/>
      <c r="N92" s="9">
        <f>IF(A92="","",DATE(YEAR(A92),MONTH(A92),1))</f>
        <v/>
      </c>
      <c r="O92" s="8">
        <f>IF(OR(E92="",L92=""),"",IF(E92="Inflow",L92,-L92))</f>
        <v/>
      </c>
      <c r="P92" s="8">
        <f>IF(O92="","",IF(P91="",'Assumptions'!$B$2,P91)+O92)</f>
        <v/>
      </c>
    </row>
    <row r="93">
      <c r="A93" s="2" t="n"/>
      <c r="B93" s="3" t="n"/>
      <c r="C93" s="3" t="n"/>
      <c r="D93" s="3" t="n"/>
      <c r="E93" s="4" t="n"/>
      <c r="F93" s="3" t="n"/>
      <c r="G93" s="5" t="n"/>
      <c r="H93" s="4" t="n"/>
      <c r="I93" s="6" t="n"/>
      <c r="J93" s="10">
        <f>IF(F93="","",IFERROR(VLOOKUP(F93,'Assumptions'!$A$9:$B$16,2,FALSE),0))</f>
        <v/>
      </c>
      <c r="K93" s="11">
        <f>IF(OR(I93="",J93=""),"",I93*J93)</f>
        <v/>
      </c>
      <c r="L93" s="11">
        <f>IF(I93="","",I93+IF(K93="",0,K93))</f>
        <v/>
      </c>
      <c r="M93" s="2" t="n"/>
      <c r="N93" s="12">
        <f>IF(A93="","",DATE(YEAR(A93),MONTH(A93),1))</f>
        <v/>
      </c>
      <c r="O93" s="11">
        <f>IF(OR(E93="",L93=""),"",IF(E93="Inflow",L93,-L93))</f>
        <v/>
      </c>
      <c r="P93" s="11">
        <f>IF(O93="","",IF(P92="",'Assumptions'!$B$2,P92)+O93)</f>
        <v/>
      </c>
    </row>
    <row r="94">
      <c r="A94" s="2" t="n"/>
      <c r="B94" s="3" t="n"/>
      <c r="C94" s="3" t="n"/>
      <c r="D94" s="3" t="n"/>
      <c r="E94" s="4" t="n"/>
      <c r="F94" s="3" t="n"/>
      <c r="G94" s="5" t="n"/>
      <c r="H94" s="4" t="n"/>
      <c r="I94" s="6" t="n"/>
      <c r="J94" s="7">
        <f>IF(F94="","",IFERROR(VLOOKUP(F94,'Assumptions'!$A$9:$B$16,2,FALSE),0))</f>
        <v/>
      </c>
      <c r="K94" s="8">
        <f>IF(OR(I94="",J94=""),"",I94*J94)</f>
        <v/>
      </c>
      <c r="L94" s="8">
        <f>IF(I94="","",I94+IF(K94="",0,K94))</f>
        <v/>
      </c>
      <c r="M94" s="2" t="n"/>
      <c r="N94" s="9">
        <f>IF(A94="","",DATE(YEAR(A94),MONTH(A94),1))</f>
        <v/>
      </c>
      <c r="O94" s="8">
        <f>IF(OR(E94="",L94=""),"",IF(E94="Inflow",L94,-L94))</f>
        <v/>
      </c>
      <c r="P94" s="8">
        <f>IF(O94="","",IF(P93="",'Assumptions'!$B$2,P93)+O94)</f>
        <v/>
      </c>
    </row>
    <row r="95">
      <c r="A95" s="2" t="n"/>
      <c r="B95" s="3" t="n"/>
      <c r="C95" s="3" t="n"/>
      <c r="D95" s="3" t="n"/>
      <c r="E95" s="4" t="n"/>
      <c r="F95" s="3" t="n"/>
      <c r="G95" s="5" t="n"/>
      <c r="H95" s="4" t="n"/>
      <c r="I95" s="6" t="n"/>
      <c r="J95" s="10">
        <f>IF(F95="","",IFERROR(VLOOKUP(F95,'Assumptions'!$A$9:$B$16,2,FALSE),0))</f>
        <v/>
      </c>
      <c r="K95" s="11">
        <f>IF(OR(I95="",J95=""),"",I95*J95)</f>
        <v/>
      </c>
      <c r="L95" s="11">
        <f>IF(I95="","",I95+IF(K95="",0,K95))</f>
        <v/>
      </c>
      <c r="M95" s="2" t="n"/>
      <c r="N95" s="12">
        <f>IF(A95="","",DATE(YEAR(A95),MONTH(A95),1))</f>
        <v/>
      </c>
      <c r="O95" s="11">
        <f>IF(OR(E95="",L95=""),"",IF(E95="Inflow",L95,-L95))</f>
        <v/>
      </c>
      <c r="P95" s="11">
        <f>IF(O95="","",IF(P94="",'Assumptions'!$B$2,P94)+O95)</f>
        <v/>
      </c>
    </row>
    <row r="96">
      <c r="A96" s="2" t="n"/>
      <c r="B96" s="3" t="n"/>
      <c r="C96" s="3" t="n"/>
      <c r="D96" s="3" t="n"/>
      <c r="E96" s="4" t="n"/>
      <c r="F96" s="3" t="n"/>
      <c r="G96" s="5" t="n"/>
      <c r="H96" s="4" t="n"/>
      <c r="I96" s="6" t="n"/>
      <c r="J96" s="7">
        <f>IF(F96="","",IFERROR(VLOOKUP(F96,'Assumptions'!$A$9:$B$16,2,FALSE),0))</f>
        <v/>
      </c>
      <c r="K96" s="8">
        <f>IF(OR(I96="",J96=""),"",I96*J96)</f>
        <v/>
      </c>
      <c r="L96" s="8">
        <f>IF(I96="","",I96+IF(K96="",0,K96))</f>
        <v/>
      </c>
      <c r="M96" s="2" t="n"/>
      <c r="N96" s="9">
        <f>IF(A96="","",DATE(YEAR(A96),MONTH(A96),1))</f>
        <v/>
      </c>
      <c r="O96" s="8">
        <f>IF(OR(E96="",L96=""),"",IF(E96="Inflow",L96,-L96))</f>
        <v/>
      </c>
      <c r="P96" s="8">
        <f>IF(O96="","",IF(P95="",'Assumptions'!$B$2,P95)+O96)</f>
        <v/>
      </c>
    </row>
    <row r="97">
      <c r="A97" s="2" t="n"/>
      <c r="B97" s="3" t="n"/>
      <c r="C97" s="3" t="n"/>
      <c r="D97" s="3" t="n"/>
      <c r="E97" s="4" t="n"/>
      <c r="F97" s="3" t="n"/>
      <c r="G97" s="5" t="n"/>
      <c r="H97" s="4" t="n"/>
      <c r="I97" s="6" t="n"/>
      <c r="J97" s="10">
        <f>IF(F97="","",IFERROR(VLOOKUP(F97,'Assumptions'!$A$9:$B$16,2,FALSE),0))</f>
        <v/>
      </c>
      <c r="K97" s="11">
        <f>IF(OR(I97="",J97=""),"",I97*J97)</f>
        <v/>
      </c>
      <c r="L97" s="11">
        <f>IF(I97="","",I97+IF(K97="",0,K97))</f>
        <v/>
      </c>
      <c r="M97" s="2" t="n"/>
      <c r="N97" s="12">
        <f>IF(A97="","",DATE(YEAR(A97),MONTH(A97),1))</f>
        <v/>
      </c>
      <c r="O97" s="11">
        <f>IF(OR(E97="",L97=""),"",IF(E97="Inflow",L97,-L97))</f>
        <v/>
      </c>
      <c r="P97" s="11">
        <f>IF(O97="","",IF(P96="",'Assumptions'!$B$2,P96)+O97)</f>
        <v/>
      </c>
    </row>
    <row r="98">
      <c r="A98" s="2" t="n"/>
      <c r="B98" s="3" t="n"/>
      <c r="C98" s="3" t="n"/>
      <c r="D98" s="3" t="n"/>
      <c r="E98" s="4" t="n"/>
      <c r="F98" s="3" t="n"/>
      <c r="G98" s="5" t="n"/>
      <c r="H98" s="4" t="n"/>
      <c r="I98" s="6" t="n"/>
      <c r="J98" s="7">
        <f>IF(F98="","",IFERROR(VLOOKUP(F98,'Assumptions'!$A$9:$B$16,2,FALSE),0))</f>
        <v/>
      </c>
      <c r="K98" s="8">
        <f>IF(OR(I98="",J98=""),"",I98*J98)</f>
        <v/>
      </c>
      <c r="L98" s="8">
        <f>IF(I98="","",I98+IF(K98="",0,K98))</f>
        <v/>
      </c>
      <c r="M98" s="2" t="n"/>
      <c r="N98" s="9">
        <f>IF(A98="","",DATE(YEAR(A98),MONTH(A98),1))</f>
        <v/>
      </c>
      <c r="O98" s="8">
        <f>IF(OR(E98="",L98=""),"",IF(E98="Inflow",L98,-L98))</f>
        <v/>
      </c>
      <c r="P98" s="8">
        <f>IF(O98="","",IF(P97="",'Assumptions'!$B$2,P97)+O98)</f>
        <v/>
      </c>
    </row>
    <row r="99">
      <c r="A99" s="2" t="n"/>
      <c r="B99" s="3" t="n"/>
      <c r="C99" s="3" t="n"/>
      <c r="D99" s="3" t="n"/>
      <c r="E99" s="4" t="n"/>
      <c r="F99" s="3" t="n"/>
      <c r="G99" s="5" t="n"/>
      <c r="H99" s="4" t="n"/>
      <c r="I99" s="6" t="n"/>
      <c r="J99" s="10">
        <f>IF(F99="","",IFERROR(VLOOKUP(F99,'Assumptions'!$A$9:$B$16,2,FALSE),0))</f>
        <v/>
      </c>
      <c r="K99" s="11">
        <f>IF(OR(I99="",J99=""),"",I99*J99)</f>
        <v/>
      </c>
      <c r="L99" s="11">
        <f>IF(I99="","",I99+IF(K99="",0,K99))</f>
        <v/>
      </c>
      <c r="M99" s="2" t="n"/>
      <c r="N99" s="12">
        <f>IF(A99="","",DATE(YEAR(A99),MONTH(A99),1))</f>
        <v/>
      </c>
      <c r="O99" s="11">
        <f>IF(OR(E99="",L99=""),"",IF(E99="Inflow",L99,-L99))</f>
        <v/>
      </c>
      <c r="P99" s="11">
        <f>IF(O99="","",IF(P98="",'Assumptions'!$B$2,P98)+O99)</f>
        <v/>
      </c>
    </row>
    <row r="100">
      <c r="A100" s="2" t="n"/>
      <c r="B100" s="3" t="n"/>
      <c r="C100" s="3" t="n"/>
      <c r="D100" s="3" t="n"/>
      <c r="E100" s="4" t="n"/>
      <c r="F100" s="3" t="n"/>
      <c r="G100" s="5" t="n"/>
      <c r="H100" s="4" t="n"/>
      <c r="I100" s="6" t="n"/>
      <c r="J100" s="7">
        <f>IF(F100="","",IFERROR(VLOOKUP(F100,'Assumptions'!$A$9:$B$16,2,FALSE),0))</f>
        <v/>
      </c>
      <c r="K100" s="8">
        <f>IF(OR(I100="",J100=""),"",I100*J100)</f>
        <v/>
      </c>
      <c r="L100" s="8">
        <f>IF(I100="","",I100+IF(K100="",0,K100))</f>
        <v/>
      </c>
      <c r="M100" s="2" t="n"/>
      <c r="N100" s="9">
        <f>IF(A100="","",DATE(YEAR(A100),MONTH(A100),1))</f>
        <v/>
      </c>
      <c r="O100" s="8">
        <f>IF(OR(E100="",L100=""),"",IF(E100="Inflow",L100,-L100))</f>
        <v/>
      </c>
      <c r="P100" s="8">
        <f>IF(O100="","",IF(P99="",'Assumptions'!$B$2,P99)+O100)</f>
        <v/>
      </c>
    </row>
    <row r="101">
      <c r="A101" s="2" t="n"/>
      <c r="B101" s="3" t="n"/>
      <c r="C101" s="3" t="n"/>
      <c r="D101" s="3" t="n"/>
      <c r="E101" s="4" t="n"/>
      <c r="F101" s="3" t="n"/>
      <c r="G101" s="5" t="n"/>
      <c r="H101" s="4" t="n"/>
      <c r="I101" s="6" t="n"/>
      <c r="J101" s="10">
        <f>IF(F101="","",IFERROR(VLOOKUP(F101,'Assumptions'!$A$9:$B$16,2,FALSE),0))</f>
        <v/>
      </c>
      <c r="K101" s="11">
        <f>IF(OR(I101="",J101=""),"",I101*J101)</f>
        <v/>
      </c>
      <c r="L101" s="11">
        <f>IF(I101="","",I101+IF(K101="",0,K101))</f>
        <v/>
      </c>
      <c r="M101" s="2" t="n"/>
      <c r="N101" s="12">
        <f>IF(A101="","",DATE(YEAR(A101),MONTH(A101),1))</f>
        <v/>
      </c>
      <c r="O101" s="11">
        <f>IF(OR(E101="",L101=""),"",IF(E101="Inflow",L101,-L101))</f>
        <v/>
      </c>
      <c r="P101" s="11">
        <f>IF(O101="","",IF(P100="",'Assumptions'!$B$2,P100)+O101)</f>
        <v/>
      </c>
    </row>
  </sheetData>
  <autoFilter ref="A1:P101"/>
  <conditionalFormatting sqref="O2:O101">
    <cfRule type="expression" priority="1" dxfId="0">
      <formula>$O2&gt;0</formula>
    </cfRule>
    <cfRule type="expression" priority="2" dxfId="1">
      <formula>$O2&lt;0</formula>
    </cfRule>
  </conditionalFormatting>
  <conditionalFormatting sqref="P2:P101">
    <cfRule type="expression" priority="3" dxfId="0">
      <formula>$P2&gt;0</formula>
    </cfRule>
    <cfRule type="expression" priority="4" dxfId="1">
      <formula>$P2&lt;0</formula>
    </cfRule>
  </conditionalFormatting>
  <conditionalFormatting sqref="M2:M101">
    <cfRule type="expression" priority="5" dxfId="1">
      <formula>AND($H2="Forecast",$M2&lt;&gt;"",$M2&lt;TODAY())</formula>
    </cfRule>
  </conditionalFormatting>
  <dataValidations count="4">
    <dataValidation sqref="E2:E101" showErrorMessage="1" showInputMessage="1" allowBlank="1" type="list">
      <formula1>"Inflow,Outflow"</formula1>
    </dataValidation>
    <dataValidation sqref="F2:F101" showErrorMessage="1" showInputMessage="1" allowBlank="1" type="list">
      <formula1>='Assumptions'!$A$9:$A$16</formula1>
    </dataValidation>
    <dataValidation sqref="H2:H101" showErrorMessage="1" showInputMessage="1" allowBlank="1" type="list">
      <formula1>"Actual,Forecast"</formula1>
    </dataValidation>
    <dataValidation sqref="I2:I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6" customWidth="1" min="3" max="3"/>
    <col width="18" customWidth="1" min="4" max="4"/>
    <col width="20" customWidth="1" min="5" max="5"/>
    <col width="17" customWidth="1" min="6" max="6"/>
    <col width="21" customWidth="1" min="7" max="7"/>
    <col width="16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</cols>
  <sheetData>
    <row r="1">
      <c r="A1" s="13" t="inlineStr">
        <is>
          <t>Cash Flow Projection Dashboard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40" t="n"/>
    </row>
    <row r="2">
      <c r="A2" s="15" t="inlineStr">
        <is>
          <t>Opening Cash Balance (€)</t>
        </is>
      </c>
      <c r="B2" s="16">
        <f>'Assumptions'!$B$2</f>
        <v/>
      </c>
    </row>
    <row r="3">
      <c r="A3" s="15" t="inlineStr">
        <is>
          <t>Total Inflows (€)</t>
        </is>
      </c>
      <c r="B3" s="16">
        <f>SUMIF('Cash Flow'!$E$2:$E$101,"Inflow",'Cash Flow'!$L$2:$L$101)</f>
        <v/>
      </c>
    </row>
    <row r="4">
      <c r="A4" s="15" t="inlineStr">
        <is>
          <t>Total Outflows (€)</t>
        </is>
      </c>
      <c r="B4" s="16">
        <f>SUMIF('Cash Flow'!$E$2:$E$101,"Outflow",'Cash Flow'!$L$2:$L$101)</f>
        <v/>
      </c>
    </row>
    <row r="5">
      <c r="A5" s="15" t="inlineStr">
        <is>
          <t>Total Cash Activity (€)</t>
        </is>
      </c>
      <c r="B5" s="16">
        <f>SUM(B3,B4)</f>
        <v/>
      </c>
    </row>
    <row r="6">
      <c r="A6" s="15" t="inlineStr">
        <is>
          <t>Net Cash Movement (€)</t>
        </is>
      </c>
      <c r="B6" s="16">
        <f>SUM('Cash Flow'!$O$2:$O$101)</f>
        <v/>
      </c>
    </row>
    <row r="7">
      <c r="A7" s="15" t="inlineStr">
        <is>
          <t>Average Transaction Value (€)</t>
        </is>
      </c>
      <c r="B7" s="16">
        <f>IFERROR(AVERAGE('Cash Flow'!$L$2:$L$101),0)</f>
        <v/>
      </c>
    </row>
    <row r="8">
      <c r="A8" s="15" t="inlineStr">
        <is>
          <t>Number of Forecast Transactions</t>
        </is>
      </c>
      <c r="B8" s="17">
        <f>COUNTIF('Cash Flow'!$H$2:$H$101,"Forecast")</f>
        <v/>
      </c>
    </row>
    <row r="9">
      <c r="A9" s="15" t="inlineStr">
        <is>
          <t>Inflow Percentage</t>
        </is>
      </c>
      <c r="B9" s="18">
        <f>IF(B5=0,0,B3/B5)</f>
        <v/>
      </c>
    </row>
    <row r="10">
      <c r="A10" s="15" t="inlineStr">
        <is>
          <t>Projected Closing Balance (€)</t>
        </is>
      </c>
      <c r="B10" s="16">
        <f>B2+B6</f>
        <v/>
      </c>
    </row>
    <row r="11"/>
    <row r="12"/>
    <row r="13">
      <c r="A13" s="19" t="inlineStr">
        <is>
          <t>Monthly Cash Flow Summary</t>
        </is>
      </c>
      <c r="B13" s="20" t="n"/>
      <c r="C13" s="20" t="n"/>
      <c r="D13" s="20" t="n"/>
      <c r="E13" s="20" t="n"/>
      <c r="F13" s="20" t="n"/>
      <c r="G13" s="19" t="inlineStr">
        <is>
          <t>Outflows by Category</t>
        </is>
      </c>
      <c r="H13" s="20" t="n"/>
    </row>
    <row r="14"/>
    <row r="15">
      <c r="A15" s="1" t="inlineStr">
        <is>
          <t>Month</t>
        </is>
      </c>
      <c r="B15" s="1" t="inlineStr">
        <is>
          <t>Inflows (€)</t>
        </is>
      </c>
      <c r="C15" s="1" t="inlineStr">
        <is>
          <t>Outflows (€)</t>
        </is>
      </c>
      <c r="D15" s="1" t="inlineStr">
        <is>
          <t>Net Movement (€)</t>
        </is>
      </c>
      <c r="E15" s="1" t="inlineStr">
        <is>
          <t>Closing Balance (€)</t>
        </is>
      </c>
      <c r="F15" s="1" t="inlineStr">
        <is>
          <t>Cash Position</t>
        </is>
      </c>
      <c r="G15" s="1" t="inlineStr">
        <is>
          <t>Category</t>
        </is>
      </c>
      <c r="H15" s="1" t="inlineStr">
        <is>
          <t>Outflows (€)</t>
        </is>
      </c>
    </row>
    <row r="16">
      <c r="A16" s="9" t="n">
        <v>46023</v>
      </c>
      <c r="B16" s="8">
        <f>SUMIFS('Cash Flow'!$L$2:$L$101,'Cash Flow'!$E$2:$E$101,"Inflow",'Cash Flow'!$A$2:$A$101,"&gt;="&amp;A16,'Cash Flow'!$A$2:$A$101,"&lt;"&amp;DATE(YEAR(A16),MONTH(A16)+1,1))</f>
        <v/>
      </c>
      <c r="C16" s="8">
        <f>SUMIFS('Cash Flow'!$L$2:$L$101,'Cash Flow'!$E$2:$E$101,"Outflow",'Cash Flow'!$A$2:$A$101,"&gt;="&amp;A16,'Cash Flow'!$A$2:$A$101,"&lt;"&amp;DATE(YEAR(A16),MONTH(A16)+1,1))</f>
        <v/>
      </c>
      <c r="D16" s="8">
        <f>B16-C16</f>
        <v/>
      </c>
      <c r="E16" s="8">
        <f>'Assumptions'!$B$2+D16</f>
        <v/>
      </c>
      <c r="F16" s="21">
        <f>IF(E16&lt;'Assumptions'!$B$3,"Review","Within target")</f>
        <v/>
      </c>
      <c r="G16" s="22" t="inlineStr">
        <is>
          <t>Consultancy</t>
        </is>
      </c>
      <c r="H16" s="8">
        <f>SUMIFS('Cash Flow'!$L$2:$L$101,'Cash Flow'!$E$2:$E$101,"Outflow",'Cash Flow'!$F$2:$F$101,G16)</f>
        <v/>
      </c>
    </row>
    <row r="17">
      <c r="A17" s="12" t="n">
        <v>46054</v>
      </c>
      <c r="B17" s="11">
        <f>SUMIFS('Cash Flow'!$L$2:$L$101,'Cash Flow'!$E$2:$E$101,"Inflow",'Cash Flow'!$A$2:$A$101,"&gt;="&amp;A17,'Cash Flow'!$A$2:$A$101,"&lt;"&amp;DATE(YEAR(A17),MONTH(A17)+1,1))</f>
        <v/>
      </c>
      <c r="C17" s="11">
        <f>SUMIFS('Cash Flow'!$L$2:$L$101,'Cash Flow'!$E$2:$E$101,"Outflow",'Cash Flow'!$A$2:$A$101,"&gt;="&amp;A17,'Cash Flow'!$A$2:$A$101,"&lt;"&amp;DATE(YEAR(A17),MONTH(A17)+1,1))</f>
        <v/>
      </c>
      <c r="D17" s="11">
        <f>B17-C17</f>
        <v/>
      </c>
      <c r="E17" s="11">
        <f>E16+D17</f>
        <v/>
      </c>
      <c r="F17" s="23">
        <f>IF(E17&lt;'Assumptions'!$B$3,"Review","Within target")</f>
        <v/>
      </c>
      <c r="G17" s="24" t="inlineStr">
        <is>
          <t>Training</t>
        </is>
      </c>
      <c r="H17" s="11">
        <f>SUMIFS('Cash Flow'!$L$2:$L$101,'Cash Flow'!$E$2:$E$101,"Outflow",'Cash Flow'!$F$2:$F$101,G17)</f>
        <v/>
      </c>
    </row>
    <row r="18">
      <c r="A18" s="9" t="n">
        <v>46082</v>
      </c>
      <c r="B18" s="8">
        <f>SUMIFS('Cash Flow'!$L$2:$L$101,'Cash Flow'!$E$2:$E$101,"Inflow",'Cash Flow'!$A$2:$A$101,"&gt;="&amp;A18,'Cash Flow'!$A$2:$A$101,"&lt;"&amp;DATE(YEAR(A18),MONTH(A18)+1,1))</f>
        <v/>
      </c>
      <c r="C18" s="8">
        <f>SUMIFS('Cash Flow'!$L$2:$L$101,'Cash Flow'!$E$2:$E$101,"Outflow",'Cash Flow'!$A$2:$A$101,"&gt;="&amp;A18,'Cash Flow'!$A$2:$A$101,"&lt;"&amp;DATE(YEAR(A18),MONTH(A18)+1,1))</f>
        <v/>
      </c>
      <c r="D18" s="8">
        <f>B18-C18</f>
        <v/>
      </c>
      <c r="E18" s="8">
        <f>E17+D18</f>
        <v/>
      </c>
      <c r="F18" s="21">
        <f>IF(E18&lt;'Assumptions'!$B$3,"Review","Within target")</f>
        <v/>
      </c>
      <c r="G18" s="22" t="inlineStr">
        <is>
          <t>Software</t>
        </is>
      </c>
      <c r="H18" s="8">
        <f>SUMIFS('Cash Flow'!$L$2:$L$101,'Cash Flow'!$E$2:$E$101,"Outflow",'Cash Flow'!$F$2:$F$101,G18)</f>
        <v/>
      </c>
    </row>
    <row r="19">
      <c r="A19" s="12" t="n">
        <v>46113</v>
      </c>
      <c r="B19" s="11">
        <f>SUMIFS('Cash Flow'!$L$2:$L$101,'Cash Flow'!$E$2:$E$101,"Inflow",'Cash Flow'!$A$2:$A$101,"&gt;="&amp;A19,'Cash Flow'!$A$2:$A$101,"&lt;"&amp;DATE(YEAR(A19),MONTH(A19)+1,1))</f>
        <v/>
      </c>
      <c r="C19" s="11">
        <f>SUMIFS('Cash Flow'!$L$2:$L$101,'Cash Flow'!$E$2:$E$101,"Outflow",'Cash Flow'!$A$2:$A$101,"&gt;="&amp;A19,'Cash Flow'!$A$2:$A$101,"&lt;"&amp;DATE(YEAR(A19),MONTH(A19)+1,1))</f>
        <v/>
      </c>
      <c r="D19" s="11">
        <f>B19-C19</f>
        <v/>
      </c>
      <c r="E19" s="11">
        <f>E18+D19</f>
        <v/>
      </c>
      <c r="F19" s="23">
        <f>IF(E19&lt;'Assumptions'!$B$3,"Review","Within target")</f>
        <v/>
      </c>
      <c r="G19" s="24" t="inlineStr">
        <is>
          <t>Equipment</t>
        </is>
      </c>
      <c r="H19" s="11">
        <f>SUMIFS('Cash Flow'!$L$2:$L$101,'Cash Flow'!$E$2:$E$101,"Outflow",'Cash Flow'!$F$2:$F$101,G19)</f>
        <v/>
      </c>
    </row>
    <row r="20">
      <c r="A20" s="9" t="n">
        <v>46143</v>
      </c>
      <c r="B20" s="8">
        <f>SUMIFS('Cash Flow'!$L$2:$L$101,'Cash Flow'!$E$2:$E$101,"Inflow",'Cash Flow'!$A$2:$A$101,"&gt;="&amp;A20,'Cash Flow'!$A$2:$A$101,"&lt;"&amp;DATE(YEAR(A20),MONTH(A20)+1,1))</f>
        <v/>
      </c>
      <c r="C20" s="8">
        <f>SUMIFS('Cash Flow'!$L$2:$L$101,'Cash Flow'!$E$2:$E$101,"Outflow",'Cash Flow'!$A$2:$A$101,"&gt;="&amp;A20,'Cash Flow'!$A$2:$A$101,"&lt;"&amp;DATE(YEAR(A20),MONTH(A20)+1,1))</f>
        <v/>
      </c>
      <c r="D20" s="8">
        <f>B20-C20</f>
        <v/>
      </c>
      <c r="E20" s="8">
        <f>E19+D20</f>
        <v/>
      </c>
      <c r="F20" s="21">
        <f>IF(E20&lt;'Assumptions'!$B$3,"Review","Within target")</f>
        <v/>
      </c>
      <c r="G20" s="22" t="inlineStr">
        <is>
          <t>Rent</t>
        </is>
      </c>
      <c r="H20" s="8">
        <f>SUMIFS('Cash Flow'!$L$2:$L$101,'Cash Flow'!$E$2:$E$101,"Outflow",'Cash Flow'!$F$2:$F$101,G20)</f>
        <v/>
      </c>
    </row>
    <row r="21">
      <c r="A21" s="12" t="n">
        <v>46174</v>
      </c>
      <c r="B21" s="11">
        <f>SUMIFS('Cash Flow'!$L$2:$L$101,'Cash Flow'!$E$2:$E$101,"Inflow",'Cash Flow'!$A$2:$A$101,"&gt;="&amp;A21,'Cash Flow'!$A$2:$A$101,"&lt;"&amp;DATE(YEAR(A21),MONTH(A21)+1,1))</f>
        <v/>
      </c>
      <c r="C21" s="11">
        <f>SUMIFS('Cash Flow'!$L$2:$L$101,'Cash Flow'!$E$2:$E$101,"Outflow",'Cash Flow'!$A$2:$A$101,"&gt;="&amp;A21,'Cash Flow'!$A$2:$A$101,"&lt;"&amp;DATE(YEAR(A21),MONTH(A21)+1,1))</f>
        <v/>
      </c>
      <c r="D21" s="11">
        <f>B21-C21</f>
        <v/>
      </c>
      <c r="E21" s="11">
        <f>E20+D21</f>
        <v/>
      </c>
      <c r="F21" s="23">
        <f>IF(E21&lt;'Assumptions'!$B$3,"Review","Within target")</f>
        <v/>
      </c>
      <c r="G21" s="24" t="inlineStr">
        <is>
          <t>Payroll</t>
        </is>
      </c>
      <c r="H21" s="11">
        <f>SUMIFS('Cash Flow'!$L$2:$L$101,'Cash Flow'!$E$2:$E$101,"Outflow",'Cash Flow'!$F$2:$F$101,G21)</f>
        <v/>
      </c>
    </row>
    <row r="22">
      <c r="A22" s="9" t="n">
        <v>46204</v>
      </c>
      <c r="B22" s="8">
        <f>SUMIFS('Cash Flow'!$L$2:$L$101,'Cash Flow'!$E$2:$E$101,"Inflow",'Cash Flow'!$A$2:$A$101,"&gt;="&amp;A22,'Cash Flow'!$A$2:$A$101,"&lt;"&amp;DATE(YEAR(A22),MONTH(A22)+1,1))</f>
        <v/>
      </c>
      <c r="C22" s="8">
        <f>SUMIFS('Cash Flow'!$L$2:$L$101,'Cash Flow'!$E$2:$E$101,"Outflow",'Cash Flow'!$A$2:$A$101,"&gt;="&amp;A22,'Cash Flow'!$A$2:$A$101,"&lt;"&amp;DATE(YEAR(A22),MONTH(A22)+1,1))</f>
        <v/>
      </c>
      <c r="D22" s="8">
        <f>B22-C22</f>
        <v/>
      </c>
      <c r="E22" s="8">
        <f>E21+D22</f>
        <v/>
      </c>
      <c r="F22" s="21">
        <f>IF(E22&lt;'Assumptions'!$B$3,"Review","Within target")</f>
        <v/>
      </c>
      <c r="G22" s="22" t="inlineStr">
        <is>
          <t>Revenue Payment</t>
        </is>
      </c>
      <c r="H22" s="8">
        <f>SUMIFS('Cash Flow'!$L$2:$L$101,'Cash Flow'!$E$2:$E$101,"Outflow",'Cash Flow'!$F$2:$F$101,G22)</f>
        <v/>
      </c>
    </row>
    <row r="23">
      <c r="A23" s="12" t="n">
        <v>46235</v>
      </c>
      <c r="B23" s="11">
        <f>SUMIFS('Cash Flow'!$L$2:$L$101,'Cash Flow'!$E$2:$E$101,"Inflow",'Cash Flow'!$A$2:$A$101,"&gt;="&amp;A23,'Cash Flow'!$A$2:$A$101,"&lt;"&amp;DATE(YEAR(A23),MONTH(A23)+1,1))</f>
        <v/>
      </c>
      <c r="C23" s="11">
        <f>SUMIFS('Cash Flow'!$L$2:$L$101,'Cash Flow'!$E$2:$E$101,"Outflow",'Cash Flow'!$A$2:$A$101,"&gt;="&amp;A23,'Cash Flow'!$A$2:$A$101,"&lt;"&amp;DATE(YEAR(A23),MONTH(A23)+1,1))</f>
        <v/>
      </c>
      <c r="D23" s="11">
        <f>B23-C23</f>
        <v/>
      </c>
      <c r="E23" s="11">
        <f>E22+D23</f>
        <v/>
      </c>
      <c r="F23" s="23">
        <f>IF(E23&lt;'Assumptions'!$B$3,"Review","Within target")</f>
        <v/>
      </c>
      <c r="G23" s="24" t="inlineStr">
        <is>
          <t>Insurance</t>
        </is>
      </c>
      <c r="H23" s="11">
        <f>SUMIFS('Cash Flow'!$L$2:$L$101,'Cash Flow'!$E$2:$E$101,"Outflow",'Cash Flow'!$F$2:$F$101,G23)</f>
        <v/>
      </c>
    </row>
    <row r="24">
      <c r="A24" s="9" t="n">
        <v>46266</v>
      </c>
      <c r="B24" s="8">
        <f>SUMIFS('Cash Flow'!$L$2:$L$101,'Cash Flow'!$E$2:$E$101,"Inflow",'Cash Flow'!$A$2:$A$101,"&gt;="&amp;A24,'Cash Flow'!$A$2:$A$101,"&lt;"&amp;DATE(YEAR(A24),MONTH(A24)+1,1))</f>
        <v/>
      </c>
      <c r="C24" s="8">
        <f>SUMIFS('Cash Flow'!$L$2:$L$101,'Cash Flow'!$E$2:$E$101,"Outflow",'Cash Flow'!$A$2:$A$101,"&gt;="&amp;A24,'Cash Flow'!$A$2:$A$101,"&lt;"&amp;DATE(YEAR(A24),MONTH(A24)+1,1))</f>
        <v/>
      </c>
      <c r="D24" s="8">
        <f>B24-C24</f>
        <v/>
      </c>
      <c r="E24" s="8">
        <f>E23+D24</f>
        <v/>
      </c>
      <c r="F24" s="21">
        <f>IF(E24&lt;'Assumptions'!$B$3,"Review","Within target")</f>
        <v/>
      </c>
    </row>
    <row r="25">
      <c r="A25" s="12" t="n">
        <v>46296</v>
      </c>
      <c r="B25" s="11">
        <f>SUMIFS('Cash Flow'!$L$2:$L$101,'Cash Flow'!$E$2:$E$101,"Inflow",'Cash Flow'!$A$2:$A$101,"&gt;="&amp;A25,'Cash Flow'!$A$2:$A$101,"&lt;"&amp;DATE(YEAR(A25),MONTH(A25)+1,1))</f>
        <v/>
      </c>
      <c r="C25" s="11">
        <f>SUMIFS('Cash Flow'!$L$2:$L$101,'Cash Flow'!$E$2:$E$101,"Outflow",'Cash Flow'!$A$2:$A$101,"&gt;="&amp;A25,'Cash Flow'!$A$2:$A$101,"&lt;"&amp;DATE(YEAR(A25),MONTH(A25)+1,1))</f>
        <v/>
      </c>
      <c r="D25" s="11">
        <f>B25-C25</f>
        <v/>
      </c>
      <c r="E25" s="11">
        <f>E24+D25</f>
        <v/>
      </c>
      <c r="F25" s="23">
        <f>IF(E25&lt;'Assumptions'!$B$3,"Review","Within target")</f>
        <v/>
      </c>
    </row>
    <row r="26">
      <c r="A26" s="9" t="n">
        <v>46327</v>
      </c>
      <c r="B26" s="8">
        <f>SUMIFS('Cash Flow'!$L$2:$L$101,'Cash Flow'!$E$2:$E$101,"Inflow",'Cash Flow'!$A$2:$A$101,"&gt;="&amp;A26,'Cash Flow'!$A$2:$A$101,"&lt;"&amp;DATE(YEAR(A26),MONTH(A26)+1,1))</f>
        <v/>
      </c>
      <c r="C26" s="8">
        <f>SUMIFS('Cash Flow'!$L$2:$L$101,'Cash Flow'!$E$2:$E$101,"Outflow",'Cash Flow'!$A$2:$A$101,"&gt;="&amp;A26,'Cash Flow'!$A$2:$A$101,"&lt;"&amp;DATE(YEAR(A26),MONTH(A26)+1,1))</f>
        <v/>
      </c>
      <c r="D26" s="8">
        <f>B26-C26</f>
        <v/>
      </c>
      <c r="E26" s="8">
        <f>E25+D26</f>
        <v/>
      </c>
      <c r="F26" s="21">
        <f>IF(E26&lt;'Assumptions'!$B$3,"Review","Within target")</f>
        <v/>
      </c>
    </row>
    <row r="27">
      <c r="A27" s="12" t="n">
        <v>46357</v>
      </c>
      <c r="B27" s="11">
        <f>SUMIFS('Cash Flow'!$L$2:$L$101,'Cash Flow'!$E$2:$E$101,"Inflow",'Cash Flow'!$A$2:$A$101,"&gt;="&amp;A27,'Cash Flow'!$A$2:$A$101,"&lt;"&amp;DATE(YEAR(A27),MONTH(A27)+1,1))</f>
        <v/>
      </c>
      <c r="C27" s="11">
        <f>SUMIFS('Cash Flow'!$L$2:$L$101,'Cash Flow'!$E$2:$E$101,"Outflow",'Cash Flow'!$A$2:$A$101,"&gt;="&amp;A27,'Cash Flow'!$A$2:$A$101,"&lt;"&amp;DATE(YEAR(A27),MONTH(A27)+1,1))</f>
        <v/>
      </c>
      <c r="D27" s="11">
        <f>B27-C27</f>
        <v/>
      </c>
      <c r="E27" s="11">
        <f>E26+D27</f>
        <v/>
      </c>
      <c r="F27" s="23">
        <f>IF(E27&lt;'Assumptions'!$B$3,"Review","Within target")</f>
        <v/>
      </c>
    </row>
  </sheetData>
  <mergeCells count="1">
    <mergeCell ref="A1:M1"/>
  </mergeCells>
  <conditionalFormatting sqref="B6">
    <cfRule type="expression" priority="1" dxfId="2">
      <formula>B6&gt;0</formula>
    </cfRule>
    <cfRule type="expression" priority="2" dxfId="1">
      <formula>B6&lt;0</formula>
    </cfRule>
  </conditionalFormatting>
  <conditionalFormatting sqref="B10">
    <cfRule type="expression" priority="3" dxfId="2">
      <formula>B10&gt;0</formula>
    </cfRule>
    <cfRule type="expression" priority="4" dxfId="1">
      <formula>B10&lt;0</formula>
    </cfRule>
  </conditionalFormatting>
  <conditionalFormatting sqref="D16:D27">
    <cfRule type="expression" priority="5" dxfId="2">
      <formula>$D16&gt;0</formula>
    </cfRule>
    <cfRule type="expression" priority="6" dxfId="1">
      <formula>$D16&lt;0</formula>
    </cfRule>
  </conditionalFormatting>
  <conditionalFormatting sqref="F16:F27">
    <cfRule type="expression" priority="7" dxfId="1">
      <formula>$F16="Review"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68" customWidth="1" min="4" max="4"/>
  </cols>
  <sheetData>
    <row r="1">
      <c r="A1" s="25" t="inlineStr">
        <is>
          <t>Cash Flow Planning Assumptions</t>
        </is>
      </c>
      <c r="B1" s="26" t="n"/>
    </row>
    <row r="2">
      <c r="A2" s="27" t="inlineStr">
        <is>
          <t>Opening Cash Balance (€)</t>
        </is>
      </c>
      <c r="B2" s="28" t="n">
        <v>12500</v>
      </c>
      <c r="D2" s="19" t="inlineStr">
        <is>
          <t>Planning Note</t>
        </is>
      </c>
    </row>
    <row r="3" ht="48" customHeight="1">
      <c r="A3" s="27" t="inlineStr">
        <is>
          <t>Minimum Desired Cash Balance (€)</t>
        </is>
      </c>
      <c r="B3" s="28" t="n">
        <v>5000</v>
      </c>
      <c r="D3" s="29" t="inlineStr">
        <is>
          <t>VAT rates should be reviewed against current Revenue Commissioners guidance, VAT3 obligations and the business's own VAT treatment.</t>
        </is>
      </c>
    </row>
    <row r="4">
      <c r="A4" s="27" t="inlineStr">
        <is>
          <t>VAT Registration Status</t>
        </is>
      </c>
      <c r="B4" s="30" t="inlineStr">
        <is>
          <t>Registered</t>
        </is>
      </c>
    </row>
    <row r="5">
      <c r="A5" s="27" t="inlineStr">
        <is>
          <t>Projection Year</t>
        </is>
      </c>
      <c r="B5" s="31" t="n">
        <v>2026</v>
      </c>
    </row>
    <row r="6"/>
    <row r="7">
      <c r="A7" s="19" t="inlineStr">
        <is>
          <t>VAT Rate Lookup Table</t>
        </is>
      </c>
      <c r="B7" s="20" t="n"/>
    </row>
    <row r="8">
      <c r="A8" s="32" t="inlineStr">
        <is>
          <t>Category</t>
        </is>
      </c>
      <c r="B8" s="32" t="inlineStr">
        <is>
          <t>VAT Rate</t>
        </is>
      </c>
    </row>
    <row r="9">
      <c r="A9" s="3" t="inlineStr">
        <is>
          <t>Consultancy</t>
        </is>
      </c>
      <c r="B9" s="33" t="n">
        <v>0.23</v>
      </c>
    </row>
    <row r="10">
      <c r="A10" s="3" t="inlineStr">
        <is>
          <t>Training</t>
        </is>
      </c>
      <c r="B10" s="33" t="n">
        <v>0.23</v>
      </c>
    </row>
    <row r="11">
      <c r="A11" s="3" t="inlineStr">
        <is>
          <t>Software</t>
        </is>
      </c>
      <c r="B11" s="33" t="n">
        <v>0.23</v>
      </c>
    </row>
    <row r="12">
      <c r="A12" s="3" t="inlineStr">
        <is>
          <t>Equipment</t>
        </is>
      </c>
      <c r="B12" s="33" t="n">
        <v>0.23</v>
      </c>
    </row>
    <row r="13">
      <c r="A13" s="3" t="inlineStr">
        <is>
          <t>Rent</t>
        </is>
      </c>
      <c r="B13" s="33" t="n">
        <v>0</v>
      </c>
    </row>
    <row r="14">
      <c r="A14" s="3" t="inlineStr">
        <is>
          <t>Payroll</t>
        </is>
      </c>
      <c r="B14" s="33" t="n">
        <v>0</v>
      </c>
    </row>
    <row r="15">
      <c r="A15" s="3" t="inlineStr">
        <is>
          <t>Revenue Payment</t>
        </is>
      </c>
      <c r="B15" s="33" t="n">
        <v>0</v>
      </c>
    </row>
    <row r="16">
      <c r="A16" s="3" t="inlineStr">
        <is>
          <t>Insurance</t>
        </is>
      </c>
      <c r="B16" s="33" t="n">
        <v>0</v>
      </c>
    </row>
  </sheetData>
  <dataValidations count="1">
    <dataValidation sqref="B4" showErrorMessage="1" showInputMessage="1" allowBlank="0" type="list">
      <formula1>"Registered,Not Registered"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  <col width="3" customWidth="1" min="3" max="3"/>
    <col width="3" customWidth="1" min="4" max="4"/>
  </cols>
  <sheetData>
    <row r="1">
      <c r="A1" s="13" t="inlineStr">
        <is>
          <t>Workbook Instructions</t>
        </is>
      </c>
      <c r="B1" s="39" t="n"/>
      <c r="C1" s="39" t="n"/>
      <c r="D1" s="40" t="n"/>
    </row>
    <row r="2"/>
    <row r="3">
      <c r="A3" s="34" t="inlineStr">
        <is>
          <t>Section</t>
        </is>
      </c>
      <c r="B3" s="34" t="inlineStr">
        <is>
          <t>Guidance</t>
        </is>
      </c>
    </row>
    <row r="4" ht="42" customHeight="1">
      <c r="A4" s="35" t="inlineStr">
        <is>
          <t>Cash Flow</t>
        </is>
      </c>
      <c r="B4" s="36" t="inlineStr">
        <is>
          <t>Enter or amend pale-yellow input cells only. Formula cells calculate VAT, gross cash amounts, monthly periods, signed cash flow and cumulative cash balance automatically.</t>
        </is>
      </c>
    </row>
    <row r="5" ht="42" customHeight="1">
      <c r="A5" s="37" t="inlineStr">
        <is>
          <t>Status</t>
        </is>
      </c>
      <c r="B5" s="29" t="inlineStr">
        <is>
          <t>Use Actual for completed transactions and Forecast for expected receipts or payments.</t>
        </is>
      </c>
    </row>
    <row r="6" ht="42" customHeight="1">
      <c r="A6" s="35" t="inlineStr">
        <is>
          <t>VAT</t>
        </is>
      </c>
      <c r="B6" s="36" t="inlineStr">
        <is>
          <t>Enter net amounts excluding VAT. VAT and gross cash values calculate automatically using the editable VAT rate lookup table.</t>
        </is>
      </c>
    </row>
    <row r="7" ht="42" customHeight="1">
      <c r="A7" s="37" t="inlineStr">
        <is>
          <t>Expected Payment Date</t>
        </is>
      </c>
      <c r="B7" s="29" t="inlineStr">
        <is>
          <t>Review expected payment dates regularly, particularly for forecast receipts and supplier payments.</t>
        </is>
      </c>
    </row>
    <row r="8" ht="42" customHeight="1">
      <c r="A8" s="35" t="inlineStr">
        <is>
          <t>Dashboard</t>
        </is>
      </c>
      <c r="B8" s="36" t="inlineStr">
        <is>
          <t>Use the dashboard to monitor projected liquidity, monthly cash movement and cash levels against the minimum desired balance.</t>
        </is>
      </c>
    </row>
    <row r="9" ht="42" customHeight="1">
      <c r="A9" s="37" t="inlineStr">
        <is>
          <t>Professional Review</t>
        </is>
      </c>
      <c r="B9" s="29" t="inlineStr">
        <is>
          <t>Confirm VAT, payroll, Revenue, PAYE, PRSI, USC and supplier payment assumptions with the relevant adviser.</t>
        </is>
      </c>
    </row>
    <row r="10"/>
    <row r="11">
      <c r="A11" s="19" t="inlineStr">
        <is>
          <t>Irish Planning Context</t>
        </is>
      </c>
      <c r="B11" s="20" t="n"/>
    </row>
    <row r="12">
      <c r="A12" s="38" t="inlineStr">
        <is>
          <t>Important</t>
        </is>
      </c>
      <c r="B12" s="29" t="inlineStr">
        <is>
          <t>This workbook is a cash-planning tool and does not replace professional tax, accounting or legal advice.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2026-10-26T12:01:46Z</dcterms:created>
  <dcterms:modified xmlns:dcterms="http://purl.org/dc/terms/" xmlns:xsi="http://www.w3.org/2001/XMLSchema-instance" xsi:type="dcterms:W3CDTF">2026-10-26T12:01:46Z</dcterms:modified>
</cp:coreProperties>
</file>