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reshold Guide" sheetId="1" state="visible" r:id="rId1"/>
    <sheet xmlns:r="http://schemas.openxmlformats.org/officeDocument/2006/relationships" name="CAT Gifts &amp; Inheritances" sheetId="2" state="visible" r:id="rId2"/>
    <sheet xmlns:r="http://schemas.openxmlformats.org/officeDocument/2006/relationships" name="CAT 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€&quot;#,##0.00"/>
  </numFmts>
  <fonts count="11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sz val="10"/>
    </font>
    <font>
      <name val="Calibri"/>
      <b val="1"/>
      <color rgb="00FFFFFF"/>
      <sz val="14"/>
    </font>
    <font>
      <name val="Calibri"/>
      <i val="1"/>
      <color rgb="000F766E"/>
      <sz val="9"/>
    </font>
    <font>
      <name val="Calibri"/>
      <b val="1"/>
      <color rgb="000F766E"/>
      <sz val="10"/>
    </font>
    <font>
      <name val="Calibri"/>
      <b val="1"/>
      <color rgb="000F766E"/>
      <sz val="11"/>
    </font>
  </fonts>
  <fills count="8">
    <fill>
      <patternFill/>
    </fill>
    <fill>
      <patternFill patternType="gray125"/>
    </fill>
    <fill>
      <patternFill patternType="solid">
        <fgColor rgb="00ECFDF5"/>
      </patternFill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/>
    </xf>
    <xf numFmtId="164" fontId="3" fillId="7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/>
    </xf>
    <xf numFmtId="0" fontId="0" fillId="6" borderId="1" pivotButton="0" quotePrefix="0" xfId="0"/>
    <xf numFmtId="164" fontId="4" fillId="6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1" fontId="6" fillId="5" borderId="1" applyAlignment="1" pivotButton="0" quotePrefix="0" xfId="0">
      <alignment horizontal="right" vertical="center"/>
    </xf>
    <xf numFmtId="0" fontId="7" fillId="3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10" fillId="5" borderId="1" applyAlignment="1" pivotButton="0" quotePrefix="0" xfId="0">
      <alignment horizontal="right" vertical="center"/>
    </xf>
    <xf numFmtId="0" fontId="0" fillId="0" borderId="1" pivotButton="0" quotePrefix="0" xfId="0"/>
    <xf numFmtId="164" fontId="10" fillId="5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164" fontId="10" fillId="4" borderId="1" applyAlignment="1" pivotButton="0" quotePrefix="0" xfId="0">
      <alignment horizontal="right" vertical="center"/>
    </xf>
    <xf numFmtId="0" fontId="10" fillId="4" borderId="1" applyAlignment="1" pivotButton="0" quotePrefix="0" xfId="0">
      <alignment horizontal="right" vertical="center"/>
    </xf>
    <xf numFmtId="0" fontId="6" fillId="0" borderId="0" pivotButton="0" quotePrefix="0" xfId="0"/>
    <xf numFmtId="0" fontId="3" fillId="0" borderId="0" pivotButton="0" quotePrefix="0" xfId="0"/>
    <xf numFmtId="164" fontId="0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CACA"/>
        </patternFill>
      </fill>
    </dxf>
    <dxf>
      <font>
        <b val="1"/>
        <color rgb="0015803D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CAT Due by Beneficiary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'CAT Summary Dashboard'!B19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'CAT Summary Dashboard'!$A$20:$A$29</f>
            </numRef>
          </cat>
          <val>
            <numRef>
              <f>'CAT Summary Dashboard'!$B$20:$B$29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Beneficiary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Benefit by CAT Group</a:t>
            </a:r>
          </a:p>
        </rich>
      </tx>
    </title>
    <plotArea>
      <doughnutChart>
        <varyColors val="1"/>
        <ser>
          <idx val="0"/>
          <order val="0"/>
          <tx>
            <strRef>
              <f>'CAT Summary Dashboard'!F19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'CAT Summary Dashboard'!$E$20:$E$22</f>
            </numRef>
          </cat>
          <val>
            <numRef>
              <f>'CAT Summary Dashboard'!$F$20:$F$22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32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22" customWidth="1" min="3" max="3"/>
    <col width="48" customWidth="1" min="4" max="4"/>
    <col width="10" customWidth="1" min="5" max="5"/>
    <col width="50" customWidth="1" min="6" max="6"/>
  </cols>
  <sheetData>
    <row r="1">
      <c r="A1" s="1" t="inlineStr">
        <is>
          <t>CAT Threshold Guide – Ireland (Revenue Commissioners)</t>
        </is>
      </c>
    </row>
    <row r="2">
      <c r="A2" s="2" t="inlineStr">
        <is>
          <t>Relationship Category</t>
        </is>
      </c>
      <c r="B2" s="2" t="inlineStr">
        <is>
          <t>CAT Group</t>
        </is>
      </c>
      <c r="C2" s="2" t="inlineStr">
        <is>
          <t>CAT Threshold Limit (€)</t>
        </is>
      </c>
      <c r="D2" s="2" t="inlineStr">
        <is>
          <t>Typical Examples</t>
        </is>
      </c>
      <c r="E2" s="2" t="inlineStr">
        <is>
          <t>CAT Rate</t>
        </is>
      </c>
      <c r="F2" s="2" t="inlineStr">
        <is>
          <t>Notes</t>
        </is>
      </c>
    </row>
    <row r="3" ht="30" customHeight="1">
      <c r="A3" s="3" t="inlineStr">
        <is>
          <t>Parent to Child (or minor child of deceased child)</t>
        </is>
      </c>
      <c r="B3" s="3" t="inlineStr">
        <is>
          <t>A</t>
        </is>
      </c>
      <c r="C3" s="4" t="n">
        <v>400000</v>
      </c>
      <c r="D3" s="3" t="inlineStr">
        <is>
          <t>Parent → Child; certain foster children</t>
        </is>
      </c>
      <c r="E3" s="5" t="inlineStr">
        <is>
          <t>33%</t>
        </is>
      </c>
      <c r="F3" s="3" t="inlineStr">
        <is>
          <t>Highest threshold; applies to direct lineal descendants</t>
        </is>
      </c>
    </row>
    <row r="4" ht="30" customHeight="1">
      <c r="A4" s="6" t="inlineStr">
        <is>
          <t>Lineal relatives not in Group A; siblings; nieces/nephews</t>
        </is>
      </c>
      <c r="B4" s="6" t="inlineStr">
        <is>
          <t>B</t>
        </is>
      </c>
      <c r="C4" s="7" t="n">
        <v>40000</v>
      </c>
      <c r="D4" s="6" t="inlineStr">
        <is>
          <t>Brother, Sister, Aunt, Uncle, Niece, Nephew, Grandchild, certain in-laws</t>
        </is>
      </c>
      <c r="E4" s="8" t="inlineStr">
        <is>
          <t>33%</t>
        </is>
      </c>
      <c r="F4" s="6" t="inlineStr">
        <is>
          <t>Intermediate threshold; covers wider family</t>
        </is>
      </c>
    </row>
    <row r="5" ht="30" customHeight="1">
      <c r="A5" s="3" t="inlineStr">
        <is>
          <t>All other relationships (unrelated, friends, cousins)</t>
        </is>
      </c>
      <c r="B5" s="3" t="inlineStr">
        <is>
          <t>C</t>
        </is>
      </c>
      <c r="C5" s="4" t="n">
        <v>20000</v>
      </c>
      <c r="D5" s="3" t="inlineStr">
        <is>
          <t>Cousin, Friend, Cohabitant (unless qualifying), Stranger</t>
        </is>
      </c>
      <c r="E5" s="5" t="inlineStr">
        <is>
          <t>33%</t>
        </is>
      </c>
      <c r="F5" s="3" t="inlineStr">
        <is>
          <t>Lowest threshold; highest relative exposure</t>
        </is>
      </c>
    </row>
    <row r="6"/>
    <row r="7">
      <c r="A7" s="9" t="inlineStr">
        <is>
          <t>KEY REMINDERS</t>
        </is>
      </c>
      <c r="B7" s="35" t="n"/>
      <c r="C7" s="35" t="n"/>
      <c r="D7" s="35" t="n"/>
      <c r="E7" s="35" t="n"/>
      <c r="F7" s="36" t="n"/>
    </row>
    <row r="8" ht="28" customHeight="1">
      <c r="A8" s="6" t="inlineStr">
        <is>
          <t>1. Thresholds are lifetime cumulative limits per beneficiary/group. All gifts and inheritances from any disponer in the same group are aggregated.</t>
        </is>
      </c>
      <c r="B8" s="35" t="n"/>
      <c r="C8" s="35" t="n"/>
      <c r="D8" s="35" t="n"/>
      <c r="E8" s="35" t="n"/>
      <c r="F8" s="36" t="n"/>
    </row>
    <row r="9" ht="28" customHeight="1">
      <c r="A9" s="3" t="inlineStr">
        <is>
          <t>2. CAT rate is currently 33% on the taxable portion (amount exceeding the available threshold after cumulative benefits).</t>
        </is>
      </c>
      <c r="B9" s="35" t="n"/>
      <c r="C9" s="35" t="n"/>
      <c r="D9" s="35" t="n"/>
      <c r="E9" s="35" t="n"/>
      <c r="F9" s="36" t="n"/>
    </row>
    <row r="10" ht="28" customHeight="1">
      <c r="A10" s="6" t="inlineStr">
        <is>
          <t>3. Small Gift Exemption: The first €3,000 received from any one disponer per calendar year is exempt (does NOT use up the threshold).</t>
        </is>
      </c>
      <c r="B10" s="35" t="n"/>
      <c r="C10" s="35" t="n"/>
      <c r="D10" s="35" t="n"/>
      <c r="E10" s="35" t="n"/>
      <c r="F10" s="36" t="n"/>
    </row>
    <row r="11" ht="28" customHeight="1">
      <c r="A11" s="3" t="inlineStr">
        <is>
          <t>4. Agricultural Relief, Business Relief, and other reliefs may significantly reduce the taxable value. Enter these in the Exemptions/Reliefs column.</t>
        </is>
      </c>
      <c r="B11" s="35" t="n"/>
      <c r="C11" s="35" t="n"/>
      <c r="D11" s="35" t="n"/>
      <c r="E11" s="35" t="n"/>
      <c r="F11" s="36" t="n"/>
    </row>
    <row r="12" ht="28" customHeight="1">
      <c r="A12" s="6" t="inlineStr">
        <is>
          <t>5. VERIFY all thresholds with Revenue Commissioners (www.revenue.ie) – thresholds are subject to change in each Finance Act.</t>
        </is>
      </c>
      <c r="B12" s="35" t="n"/>
      <c r="C12" s="35" t="n"/>
      <c r="D12" s="35" t="n"/>
      <c r="E12" s="35" t="n"/>
      <c r="F12" s="36" t="n"/>
    </row>
    <row r="13" ht="28" customHeight="1">
      <c r="A13" s="3" t="inlineStr">
        <is>
          <t>6. CAT returns (IT38) must be filed by 31 October following the valuation date. Professional advice is recommended.</t>
        </is>
      </c>
      <c r="B13" s="35" t="n"/>
      <c r="C13" s="35" t="n"/>
      <c r="D13" s="35" t="n"/>
      <c r="E13" s="35" t="n"/>
      <c r="F13" s="36" t="n"/>
    </row>
  </sheetData>
  <mergeCells count="8">
    <mergeCell ref="A1:F1"/>
    <mergeCell ref="A7:F7"/>
    <mergeCell ref="A8:F8"/>
    <mergeCell ref="A9:F9"/>
    <mergeCell ref="A10:F10"/>
    <mergeCell ref="A11:F11"/>
    <mergeCell ref="A12:F12"/>
    <mergeCell ref="A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0" customWidth="1" min="3" max="3"/>
    <col width="20" customWidth="1" min="4" max="4"/>
    <col width="38" customWidth="1" min="5" max="5"/>
    <col width="14" customWidth="1" min="6" max="6"/>
    <col width="10" customWidth="1" min="7" max="7"/>
    <col width="18" customWidth="1" min="8" max="8"/>
    <col width="26" customWidth="1" min="9" max="9"/>
    <col width="22" customWidth="1" min="10" max="10"/>
    <col width="22" customWidth="1" min="11" max="11"/>
    <col width="18" customWidth="1" min="12" max="12"/>
    <col width="28" customWidth="1" min="13" max="13"/>
    <col width="14" customWidth="1" min="14" max="14"/>
    <col width="14" customWidth="1" min="15" max="15"/>
    <col width="32" customWidth="1" min="16" max="16"/>
  </cols>
  <sheetData>
    <row r="1" ht="28" customHeight="1">
      <c r="A1" s="10" t="inlineStr">
        <is>
          <t>Capital Acquisitions Tax (CAT) – Gifts &amp; Inheritances Tracker 2026</t>
        </is>
      </c>
    </row>
    <row r="2" ht="42" customHeight="1">
      <c r="A2" s="11" t="inlineStr">
        <is>
          <t>Date Received</t>
        </is>
      </c>
      <c r="B2" s="11" t="inlineStr">
        <is>
          <t>Type</t>
        </is>
      </c>
      <c r="C2" s="11" t="inlineStr">
        <is>
          <t>Beneficiary Name</t>
        </is>
      </c>
      <c r="D2" s="11" t="inlineStr">
        <is>
          <t>Giver / Deceased Name</t>
        </is>
      </c>
      <c r="E2" s="11" t="inlineStr">
        <is>
          <t>Relationship to Beneficiary</t>
        </is>
      </c>
      <c r="F2" s="11" t="inlineStr">
        <is>
          <t>Locality / County</t>
        </is>
      </c>
      <c r="G2" s="11" t="inlineStr">
        <is>
          <t>CAT Group</t>
        </is>
      </c>
      <c r="H2" s="11" t="inlineStr">
        <is>
          <t>Threshold Limit (€)</t>
        </is>
      </c>
      <c r="I2" s="11" t="inlineStr">
        <is>
          <t>Cumulative Prior Taxable Benefits (€)</t>
        </is>
      </c>
      <c r="J2" s="11" t="inlineStr">
        <is>
          <t>Current Benefit Value (€)</t>
        </is>
      </c>
      <c r="K2" s="11" t="inlineStr">
        <is>
          <t>Exemptions / Reliefs (€)</t>
        </is>
      </c>
      <c r="L2" s="11" t="inlineStr">
        <is>
          <t>Taxable Amount (€)</t>
        </is>
      </c>
      <c r="M2" s="11" t="inlineStr">
        <is>
          <t>Threshold Remaining After Benefit (€)</t>
        </is>
      </c>
      <c r="N2" s="11" t="inlineStr">
        <is>
          <t>CAT Due (€)</t>
        </is>
      </c>
      <c r="O2" s="11" t="inlineStr">
        <is>
          <t>Payment Status</t>
        </is>
      </c>
      <c r="P2" s="11" t="inlineStr">
        <is>
          <t>Notes</t>
        </is>
      </c>
    </row>
    <row r="3" ht="20" customHeight="1">
      <c r="A3" s="12" t="inlineStr">
        <is>
          <t>15/01/2026</t>
        </is>
      </c>
      <c r="B3" s="12" t="inlineStr">
        <is>
          <t>Gift</t>
        </is>
      </c>
      <c r="C3" s="13" t="inlineStr">
        <is>
          <t>Aoife Murphy</t>
        </is>
      </c>
      <c r="D3" s="13" t="inlineStr">
        <is>
          <t>Mary Murphy</t>
        </is>
      </c>
      <c r="E3" s="14" t="inlineStr">
        <is>
          <t>Parent to Child</t>
        </is>
      </c>
      <c r="F3" s="13" t="inlineStr">
        <is>
          <t>Dublin</t>
        </is>
      </c>
      <c r="G3" s="15">
        <f>IFERROR(VLOOKUP(E3,'Threshold Guide'!$A$3:$C$5,2,FALSE),"?")</f>
        <v/>
      </c>
      <c r="H3" s="4">
        <f>IFERROR(VLOOKUP(E3,'Threshold Guide'!$A$3:$C$5,3,FALSE),0)</f>
        <v/>
      </c>
      <c r="I3" s="16" t="n">
        <v>120000</v>
      </c>
      <c r="J3" s="16" t="n">
        <v>85000</v>
      </c>
      <c r="K3" s="16" t="n">
        <v>0</v>
      </c>
      <c r="L3" s="4">
        <f>MAX(0,J3-K3)</f>
        <v/>
      </c>
      <c r="M3" s="4">
        <f>H3-I3-J3+K3</f>
        <v/>
      </c>
      <c r="N3" s="4">
        <f>IF(L3&gt;0,L3*0.33,0)</f>
        <v/>
      </c>
      <c r="O3" s="12" t="inlineStr">
        <is>
          <t>Paid</t>
        </is>
      </c>
      <c r="P3" s="14" t="inlineStr">
        <is>
          <t>Cash gift; IT38 filed</t>
        </is>
      </c>
    </row>
    <row r="4" ht="20" customHeight="1">
      <c r="A4" s="12" t="inlineStr">
        <is>
          <t>28/02/2026</t>
        </is>
      </c>
      <c r="B4" s="12" t="inlineStr">
        <is>
          <t>Inheritance</t>
        </is>
      </c>
      <c r="C4" s="13" t="inlineStr">
        <is>
          <t>Seán O'Connor</t>
        </is>
      </c>
      <c r="D4" s="13" t="inlineStr">
        <is>
          <t>Patrick O'Connor</t>
        </is>
      </c>
      <c r="E4" s="14" t="inlineStr">
        <is>
          <t>Lineal relatives not in Group A; siblings; nieces/nephews</t>
        </is>
      </c>
      <c r="F4" s="13" t="inlineStr">
        <is>
          <t>Cork</t>
        </is>
      </c>
      <c r="G4" s="17">
        <f>IFERROR(VLOOKUP(E4,'Threshold Guide'!$A$3:$C$5,2,FALSE),"?")</f>
        <v/>
      </c>
      <c r="H4" s="7">
        <f>IFERROR(VLOOKUP(E4,'Threshold Guide'!$A$3:$C$5,3,FALSE),0)</f>
        <v/>
      </c>
      <c r="I4" s="16" t="n">
        <v>0</v>
      </c>
      <c r="J4" s="16" t="n">
        <v>52000</v>
      </c>
      <c r="K4" s="16" t="n">
        <v>5000</v>
      </c>
      <c r="L4" s="7">
        <f>MAX(0,J4-K4)</f>
        <v/>
      </c>
      <c r="M4" s="7">
        <f>H4-I4-J4+K4</f>
        <v/>
      </c>
      <c r="N4" s="7">
        <f>IF(L4&gt;0,L4*0.33,0)</f>
        <v/>
      </c>
      <c r="O4" s="12" t="inlineStr">
        <is>
          <t>Unpaid</t>
        </is>
      </c>
      <c r="P4" s="14" t="inlineStr">
        <is>
          <t>Estate under administration</t>
        </is>
      </c>
    </row>
    <row r="5" ht="20" customHeight="1">
      <c r="A5" s="12" t="inlineStr">
        <is>
          <t>10/03/2026</t>
        </is>
      </c>
      <c r="B5" s="12" t="inlineStr">
        <is>
          <t>Gift</t>
        </is>
      </c>
      <c r="C5" s="13" t="inlineStr">
        <is>
          <t>Niamh Byrne</t>
        </is>
      </c>
      <c r="D5" s="13" t="inlineStr">
        <is>
          <t>Eileen Byrne</t>
        </is>
      </c>
      <c r="E5" s="14" t="inlineStr">
        <is>
          <t>Lineal relatives not in Group A; siblings; nieces/nephews</t>
        </is>
      </c>
      <c r="F5" s="13" t="inlineStr">
        <is>
          <t>Galway</t>
        </is>
      </c>
      <c r="G5" s="15">
        <f>IFERROR(VLOOKUP(E5,'Threshold Guide'!$A$3:$C$5,2,FALSE),"?")</f>
        <v/>
      </c>
      <c r="H5" s="4">
        <f>IFERROR(VLOOKUP(E5,'Threshold Guide'!$A$3:$C$5,3,FALSE),0)</f>
        <v/>
      </c>
      <c r="I5" s="16" t="n">
        <v>15000</v>
      </c>
      <c r="J5" s="16" t="n">
        <v>18500</v>
      </c>
      <c r="K5" s="16" t="n">
        <v>0</v>
      </c>
      <c r="L5" s="4">
        <f>MAX(0,J5-K5)</f>
        <v/>
      </c>
      <c r="M5" s="4">
        <f>H5-I5-J5+K5</f>
        <v/>
      </c>
      <c r="N5" s="4">
        <f>IF(L5&gt;0,L5*0.33,0)</f>
        <v/>
      </c>
      <c r="O5" s="12" t="inlineStr">
        <is>
          <t>Paid</t>
        </is>
      </c>
      <c r="P5" s="14" t="inlineStr">
        <is>
          <t>Aunt to niece</t>
        </is>
      </c>
    </row>
    <row r="6" ht="20" customHeight="1">
      <c r="A6" s="12" t="inlineStr">
        <is>
          <t>22/03/2026</t>
        </is>
      </c>
      <c r="B6" s="12" t="inlineStr">
        <is>
          <t>Inheritance</t>
        </is>
      </c>
      <c r="C6" s="13" t="inlineStr">
        <is>
          <t>Cian Walsh</t>
        </is>
      </c>
      <c r="D6" s="13" t="inlineStr">
        <is>
          <t>Bríd Walsh</t>
        </is>
      </c>
      <c r="E6" s="14" t="inlineStr">
        <is>
          <t>All other relationships (unrelated, friends, cousins)</t>
        </is>
      </c>
      <c r="F6" s="13" t="inlineStr">
        <is>
          <t>Limerick</t>
        </is>
      </c>
      <c r="G6" s="17">
        <f>IFERROR(VLOOKUP(E6,'Threshold Guide'!$A$3:$C$5,2,FALSE),"?")</f>
        <v/>
      </c>
      <c r="H6" s="7">
        <f>IFERROR(VLOOKUP(E6,'Threshold Guide'!$A$3:$C$5,3,FALSE),0)</f>
        <v/>
      </c>
      <c r="I6" s="16" t="n">
        <v>0</v>
      </c>
      <c r="J6" s="16" t="n">
        <v>27000</v>
      </c>
      <c r="K6" s="16" t="n">
        <v>0</v>
      </c>
      <c r="L6" s="7">
        <f>MAX(0,J6-K6)</f>
        <v/>
      </c>
      <c r="M6" s="7">
        <f>H6-I6-J6+K6</f>
        <v/>
      </c>
      <c r="N6" s="7">
        <f>IF(L6&gt;0,L6*0.33,0)</f>
        <v/>
      </c>
      <c r="O6" s="12" t="inlineStr">
        <is>
          <t>Unpaid</t>
        </is>
      </c>
      <c r="P6" s="14" t="inlineStr">
        <is>
          <t>Unrelated estate; high exposure</t>
        </is>
      </c>
    </row>
    <row r="7" ht="20" customHeight="1">
      <c r="A7" s="12" t="inlineStr">
        <is>
          <t>05/04/2026</t>
        </is>
      </c>
      <c r="B7" s="12" t="inlineStr">
        <is>
          <t>Gift</t>
        </is>
      </c>
      <c r="C7" s="13" t="inlineStr">
        <is>
          <t>Saoirse Healy</t>
        </is>
      </c>
      <c r="D7" s="13" t="inlineStr">
        <is>
          <t>John Healy</t>
        </is>
      </c>
      <c r="E7" s="14" t="inlineStr">
        <is>
          <t>Parent to Child</t>
        </is>
      </c>
      <c r="F7" s="13" t="inlineStr">
        <is>
          <t>Waterford</t>
        </is>
      </c>
      <c r="G7" s="15">
        <f>IFERROR(VLOOKUP(E7,'Threshold Guide'!$A$3:$C$5,2,FALSE),"?")</f>
        <v/>
      </c>
      <c r="H7" s="4">
        <f>IFERROR(VLOOKUP(E7,'Threshold Guide'!$A$3:$C$5,3,FALSE),0)</f>
        <v/>
      </c>
      <c r="I7" s="16" t="n">
        <v>50000</v>
      </c>
      <c r="J7" s="16" t="n">
        <v>140000</v>
      </c>
      <c r="K7" s="16" t="n">
        <v>10000</v>
      </c>
      <c r="L7" s="4">
        <f>MAX(0,J7-K7)</f>
        <v/>
      </c>
      <c r="M7" s="4">
        <f>H7-I7-J7+K7</f>
        <v/>
      </c>
      <c r="N7" s="4">
        <f>IF(L7&gt;0,L7*0.33,0)</f>
        <v/>
      </c>
      <c r="O7" s="12" t="inlineStr">
        <is>
          <t>Part Paid</t>
        </is>
      </c>
      <c r="P7" s="14" t="inlineStr">
        <is>
          <t>Agricultural relief applied</t>
        </is>
      </c>
    </row>
    <row r="8" ht="20" customHeight="1">
      <c r="A8" s="12" t="inlineStr">
        <is>
          <t>18/04/2026</t>
        </is>
      </c>
      <c r="B8" s="12" t="inlineStr">
        <is>
          <t>Inheritance</t>
        </is>
      </c>
      <c r="C8" s="13" t="inlineStr">
        <is>
          <t>Conor Kelly</t>
        </is>
      </c>
      <c r="D8" s="13" t="inlineStr">
        <is>
          <t>Anne Kelly</t>
        </is>
      </c>
      <c r="E8" s="14" t="inlineStr">
        <is>
          <t>All other relationships (unrelated, friends, cousins)</t>
        </is>
      </c>
      <c r="F8" s="13" t="inlineStr">
        <is>
          <t>Kilkenny</t>
        </is>
      </c>
      <c r="G8" s="17">
        <f>IFERROR(VLOOKUP(E8,'Threshold Guide'!$A$3:$C$5,2,FALSE),"?")</f>
        <v/>
      </c>
      <c r="H8" s="7">
        <f>IFERROR(VLOOKUP(E8,'Threshold Guide'!$A$3:$C$5,3,FALSE),0)</f>
        <v/>
      </c>
      <c r="I8" s="16" t="n">
        <v>12000</v>
      </c>
      <c r="J8" s="16" t="n">
        <v>9750</v>
      </c>
      <c r="K8" s="16" t="n">
        <v>0</v>
      </c>
      <c r="L8" s="7">
        <f>MAX(0,J8-K8)</f>
        <v/>
      </c>
      <c r="M8" s="7">
        <f>H8-I8-J8+K8</f>
        <v/>
      </c>
      <c r="N8" s="7">
        <f>IF(L8&gt;0,L8*0.33,0)</f>
        <v/>
      </c>
      <c r="O8" s="12" t="inlineStr">
        <is>
          <t>Paid</t>
        </is>
      </c>
      <c r="P8" s="14" t="inlineStr">
        <is>
          <t>Below threshold after prior benefits</t>
        </is>
      </c>
    </row>
    <row r="9" ht="20" customHeight="1">
      <c r="A9" s="12" t="inlineStr">
        <is>
          <t>02/05/2026</t>
        </is>
      </c>
      <c r="B9" s="12" t="inlineStr">
        <is>
          <t>Gift</t>
        </is>
      </c>
      <c r="C9" s="13" t="inlineStr">
        <is>
          <t>Ciara Doyle</t>
        </is>
      </c>
      <c r="D9" s="13" t="inlineStr">
        <is>
          <t>Tom Doyle</t>
        </is>
      </c>
      <c r="E9" s="14" t="inlineStr">
        <is>
          <t>Lineal relatives not in Group A; siblings; nieces/nephews</t>
        </is>
      </c>
      <c r="F9" s="13" t="inlineStr">
        <is>
          <t>Sligo</t>
        </is>
      </c>
      <c r="G9" s="15">
        <f>IFERROR(VLOOKUP(E9,'Threshold Guide'!$A$3:$C$5,2,FALSE),"?")</f>
        <v/>
      </c>
      <c r="H9" s="4">
        <f>IFERROR(VLOOKUP(E9,'Threshold Guide'!$A$3:$C$5,3,FALSE),0)</f>
        <v/>
      </c>
      <c r="I9" s="16" t="n">
        <v>8000</v>
      </c>
      <c r="J9" s="16" t="n">
        <v>31000</v>
      </c>
      <c r="K9" s="16" t="n">
        <v>3000</v>
      </c>
      <c r="L9" s="4">
        <f>MAX(0,J9-K9)</f>
        <v/>
      </c>
      <c r="M9" s="4">
        <f>H9-I9-J9+K9</f>
        <v/>
      </c>
      <c r="N9" s="4">
        <f>IF(L9&gt;0,L9*0.33,0)</f>
        <v/>
      </c>
      <c r="O9" s="12" t="inlineStr">
        <is>
          <t>Unpaid</t>
        </is>
      </c>
      <c r="P9" s="14" t="inlineStr">
        <is>
          <t>Sibling gift; small gift exemption applied</t>
        </is>
      </c>
    </row>
    <row r="10" ht="20" customHeight="1">
      <c r="A10" s="12" t="inlineStr">
        <is>
          <t>20/05/2026</t>
        </is>
      </c>
      <c r="B10" s="12" t="inlineStr">
        <is>
          <t>Inheritance</t>
        </is>
      </c>
      <c r="C10" s="13" t="inlineStr">
        <is>
          <t>Oisín Ryan</t>
        </is>
      </c>
      <c r="D10" s="13" t="inlineStr">
        <is>
          <t>Máire Ryan</t>
        </is>
      </c>
      <c r="E10" s="14" t="inlineStr">
        <is>
          <t>Parent to Child</t>
        </is>
      </c>
      <c r="F10" s="13" t="inlineStr">
        <is>
          <t>Drogheda</t>
        </is>
      </c>
      <c r="G10" s="17">
        <f>IFERROR(VLOOKUP(E10,'Threshold Guide'!$A$3:$C$5,2,FALSE),"?")</f>
        <v/>
      </c>
      <c r="H10" s="7">
        <f>IFERROR(VLOOKUP(E10,'Threshold Guide'!$A$3:$C$5,3,FALSE),0)</f>
        <v/>
      </c>
      <c r="I10" s="16" t="n">
        <v>0</v>
      </c>
      <c r="J10" s="16" t="n">
        <v>220000</v>
      </c>
      <c r="K10" s="16" t="n">
        <v>0</v>
      </c>
      <c r="L10" s="7">
        <f>MAX(0,J10-K10)</f>
        <v/>
      </c>
      <c r="M10" s="7">
        <f>H10-I10-J10+K10</f>
        <v/>
      </c>
      <c r="N10" s="7">
        <f>IF(L10&gt;0,L10*0.33,0)</f>
        <v/>
      </c>
      <c r="O10" s="12" t="inlineStr">
        <is>
          <t>Part Paid</t>
        </is>
      </c>
      <c r="P10" s="14" t="inlineStr">
        <is>
          <t>Large inheritance; instalment arrangement</t>
        </is>
      </c>
    </row>
    <row r="11" ht="20" customHeight="1">
      <c r="A11" s="12" t="inlineStr">
        <is>
          <t>07/06/2026</t>
        </is>
      </c>
      <c r="B11" s="12" t="inlineStr">
        <is>
          <t>Gift</t>
        </is>
      </c>
      <c r="C11" s="13" t="inlineStr">
        <is>
          <t>Róisín Brennan</t>
        </is>
      </c>
      <c r="D11" s="13" t="inlineStr">
        <is>
          <t>Peter Brennan</t>
        </is>
      </c>
      <c r="E11" s="14" t="inlineStr">
        <is>
          <t>All other relationships (unrelated, friends, cousins)</t>
        </is>
      </c>
      <c r="F11" s="13" t="inlineStr">
        <is>
          <t>Dundalk</t>
        </is>
      </c>
      <c r="G11" s="15">
        <f>IFERROR(VLOOKUP(E11,'Threshold Guide'!$A$3:$C$5,2,FALSE),"?")</f>
        <v/>
      </c>
      <c r="H11" s="4">
        <f>IFERROR(VLOOKUP(E11,'Threshold Guide'!$A$3:$C$5,3,FALSE),0)</f>
        <v/>
      </c>
      <c r="I11" s="16" t="n">
        <v>5000</v>
      </c>
      <c r="J11" s="16" t="n">
        <v>12000</v>
      </c>
      <c r="K11" s="16" t="n">
        <v>3000</v>
      </c>
      <c r="L11" s="4">
        <f>MAX(0,J11-K11)</f>
        <v/>
      </c>
      <c r="M11" s="4">
        <f>H11-I11-J11+K11</f>
        <v/>
      </c>
      <c r="N11" s="4">
        <f>IF(L11&gt;0,L11*0.33,0)</f>
        <v/>
      </c>
      <c r="O11" s="12" t="inlineStr">
        <is>
          <t>Unpaid</t>
        </is>
      </c>
      <c r="P11" s="14" t="inlineStr">
        <is>
          <t>Friend; small gift exemption used</t>
        </is>
      </c>
    </row>
    <row r="12" ht="20" customHeight="1">
      <c r="A12" s="12" t="inlineStr">
        <is>
          <t>19/06/2026</t>
        </is>
      </c>
      <c r="B12" s="12" t="inlineStr">
        <is>
          <t>Inheritance</t>
        </is>
      </c>
      <c r="C12" s="13" t="inlineStr">
        <is>
          <t>Liam Hayes</t>
        </is>
      </c>
      <c r="D12" s="13" t="inlineStr">
        <is>
          <t>Nora Hayes</t>
        </is>
      </c>
      <c r="E12" s="14" t="inlineStr">
        <is>
          <t>Parent to Child</t>
        </is>
      </c>
      <c r="F12" s="13" t="inlineStr">
        <is>
          <t>Wexford</t>
        </is>
      </c>
      <c r="G12" s="17">
        <f>IFERROR(VLOOKUP(E12,'Threshold Guide'!$A$3:$C$5,2,FALSE),"?")</f>
        <v/>
      </c>
      <c r="H12" s="7">
        <f>IFERROR(VLOOKUP(E12,'Threshold Guide'!$A$3:$C$5,3,FALSE),0)</f>
        <v/>
      </c>
      <c r="I12" s="16" t="n">
        <v>80000</v>
      </c>
      <c r="J12" s="16" t="n">
        <v>65000</v>
      </c>
      <c r="K12" s="16" t="n">
        <v>0</v>
      </c>
      <c r="L12" s="7">
        <f>MAX(0,J12-K12)</f>
        <v/>
      </c>
      <c r="M12" s="7">
        <f>H12-I12-J12+K12</f>
        <v/>
      </c>
      <c r="N12" s="7">
        <f>IF(L12&gt;0,L12*0.33,0)</f>
        <v/>
      </c>
      <c r="O12" s="12" t="inlineStr">
        <is>
          <t>Paid</t>
        </is>
      </c>
      <c r="P12" s="14" t="inlineStr">
        <is>
          <t>Second inheritance from parent</t>
        </is>
      </c>
    </row>
    <row r="13">
      <c r="A13" s="9" t="inlineStr">
        <is>
          <t>TOTALS / SUMMARY</t>
        </is>
      </c>
      <c r="B13" s="35" t="n"/>
      <c r="C13" s="35" t="n"/>
      <c r="D13" s="35" t="n"/>
      <c r="E13" s="35" t="n"/>
      <c r="F13" s="36" t="n"/>
      <c r="G13" s="18" t="n"/>
      <c r="H13" s="18" t="n"/>
      <c r="I13" s="19">
        <f>SUM(I3:I12)</f>
        <v/>
      </c>
      <c r="J13" s="19">
        <f>SUM(J3:J12)</f>
        <v/>
      </c>
      <c r="K13" s="19">
        <f>SUM(K3:K12)</f>
        <v/>
      </c>
      <c r="L13" s="19">
        <f>SUM(L3:L12)</f>
        <v/>
      </c>
      <c r="M13" s="18" t="n"/>
      <c r="N13" s="19">
        <f>SUM(N3:N12)</f>
        <v/>
      </c>
      <c r="O13" s="18" t="n"/>
      <c r="P13" s="18" t="n"/>
    </row>
    <row r="14">
      <c r="A14" s="17" t="inlineStr">
        <is>
          <t>STATISTICS</t>
        </is>
      </c>
      <c r="B14" s="35" t="n"/>
      <c r="C14" s="35" t="n"/>
      <c r="D14" s="35" t="n"/>
      <c r="E14" s="35" t="n"/>
      <c r="F14" s="36" t="n"/>
      <c r="J14" s="20">
        <f>IFERROR(AVERAGE(J3:J12),0)</f>
        <v/>
      </c>
      <c r="N14" s="20">
        <f>MAX(N3:N12)</f>
        <v/>
      </c>
      <c r="O14" s="21">
        <f>COUNTIF(O3:O12,"Unpaid")</f>
        <v/>
      </c>
    </row>
  </sheetData>
  <mergeCells count="3">
    <mergeCell ref="A1:P1"/>
    <mergeCell ref="A13:F13"/>
    <mergeCell ref="A14:F14"/>
  </mergeCells>
  <conditionalFormatting sqref="N3:N12">
    <cfRule type="expression" priority="1" dxfId="0" stopIfTrue="1">
      <formula>N3&gt;0</formula>
    </cfRule>
  </conditionalFormatting>
  <conditionalFormatting sqref="M3:M12">
    <cfRule type="expression" priority="2" dxfId="0" stopIfTrue="1">
      <formula>M3&lt;0</formula>
    </cfRule>
  </conditionalFormatting>
  <conditionalFormatting sqref="O3:O12">
    <cfRule type="expression" priority="3" dxfId="1" stopIfTrue="0">
      <formula>O3="Paid"</formula>
    </cfRule>
  </conditionalFormatting>
  <dataValidations count="2">
    <dataValidation sqref="B3:B50" showErrorMessage="1" showInputMessage="1" allowBlank="1" type="list">
      <formula1>"Gift,Inheritance"</formula1>
    </dataValidation>
    <dataValidation sqref="O3:O50" showErrorMessage="1" showInputMessage="1" allowBlank="1" type="list">
      <formula1>"Paid,Unpaid,Part Paid"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4" customWidth="1" min="3" max="3"/>
    <col width="26" customWidth="1" min="4" max="4"/>
    <col width="18" customWidth="1" min="5" max="5"/>
    <col width="4" customWidth="1" min="6" max="6"/>
    <col width="26" customWidth="1" min="7" max="7"/>
    <col width="18" customWidth="1" min="8" max="8"/>
  </cols>
  <sheetData>
    <row r="1" ht="30" customHeight="1">
      <c r="A1" s="22" t="inlineStr">
        <is>
          <t>CAT Summary Dashboard – Capital Acquisitions Tax Exposure 2026</t>
        </is>
      </c>
    </row>
    <row r="2">
      <c r="A2" s="23" t="inlineStr">
        <is>
          <t>Data sourced automatically from "CAT Gifts &amp; Inheritances" sheet. Review monthly.</t>
        </is>
      </c>
    </row>
    <row r="3"/>
    <row r="4" ht="22" customHeight="1">
      <c r="A4" s="9" t="inlineStr">
        <is>
          <t>KEY PERFORMANCE INDICATORS</t>
        </is>
      </c>
      <c r="B4" s="35" t="n"/>
      <c r="C4" s="35" t="n"/>
      <c r="D4" s="35" t="n"/>
      <c r="E4" s="35" t="n"/>
      <c r="F4" s="35" t="n"/>
      <c r="G4" s="35" t="n"/>
      <c r="H4" s="36" t="n"/>
    </row>
    <row r="5">
      <c r="A5" s="24" t="inlineStr">
        <is>
          <t>Metric</t>
        </is>
      </c>
      <c r="B5" s="24" t="inlineStr">
        <is>
          <t>Value</t>
        </is>
      </c>
      <c r="C5" s="24" t="inlineStr"/>
      <c r="D5" s="24" t="inlineStr">
        <is>
          <t>Metric</t>
        </is>
      </c>
      <c r="E5" s="24" t="inlineStr">
        <is>
          <t>Value</t>
        </is>
      </c>
      <c r="F5" s="24" t="inlineStr"/>
      <c r="G5" s="24" t="inlineStr">
        <is>
          <t>Metric</t>
        </is>
      </c>
      <c r="H5" s="24" t="inlineStr">
        <is>
          <t>Value</t>
        </is>
      </c>
    </row>
    <row r="6">
      <c r="A6" s="25" t="inlineStr">
        <is>
          <t>Total Records Logged</t>
        </is>
      </c>
      <c r="B6" s="26">
        <f>COUNTA('CAT Gifts &amp; Inheritances'!C3:C12)</f>
        <v/>
      </c>
      <c r="C6" s="27" t="n"/>
      <c r="D6" s="25" t="inlineStr">
        <is>
          <t>Total Benefit Value (€)</t>
        </is>
      </c>
      <c r="E6" s="28">
        <f>SUM('CAT Gifts &amp; Inheritances'!J3:J12)</f>
        <v/>
      </c>
      <c r="F6" s="27" t="n"/>
      <c r="G6" s="25" t="inlineStr">
        <is>
          <t>Total Taxable Amount (€)</t>
        </is>
      </c>
      <c r="H6" s="28">
        <f>SUM('CAT Gifts &amp; Inheritances'!L3:L12)</f>
        <v/>
      </c>
      <c r="I6" s="27" t="n"/>
    </row>
    <row r="7">
      <c r="A7" s="29" t="inlineStr">
        <is>
          <t>Total CAT Due (€)</t>
        </is>
      </c>
      <c r="B7" s="30">
        <f>SUM('CAT Gifts &amp; Inheritances'!N3:N12)</f>
        <v/>
      </c>
      <c r="C7" s="27" t="n"/>
      <c r="D7" s="29" t="inlineStr">
        <is>
          <t>Unpaid Cases</t>
        </is>
      </c>
      <c r="E7" s="31">
        <f>COUNTIF('CAT Gifts &amp; Inheritances'!O3:O12,"Unpaid")</f>
        <v/>
      </c>
      <c r="F7" s="27" t="n"/>
      <c r="G7" s="29" t="inlineStr">
        <is>
          <t>Part Paid Cases</t>
        </is>
      </c>
      <c r="H7" s="31">
        <f>COUNTIF('CAT Gifts &amp; Inheritances'!O3:O12,"Part Paid")</f>
        <v/>
      </c>
      <c r="I7" s="27" t="n"/>
    </row>
    <row r="8">
      <c r="A8" s="25" t="inlineStr">
        <is>
          <t>Average Benefit Value (€)</t>
        </is>
      </c>
      <c r="B8" s="26">
        <f>IFERROR(AVERAGE('CAT Gifts &amp; Inheritances'!J3:J12),0)</f>
        <v/>
      </c>
      <c r="C8" s="27" t="n"/>
      <c r="D8" s="25" t="inlineStr">
        <is>
          <t>Highest CAT Due (€)</t>
        </is>
      </c>
      <c r="E8" s="28">
        <f>MAX('CAT Gifts &amp; Inheritances'!N3:N12)</f>
        <v/>
      </c>
      <c r="F8" s="27" t="n"/>
      <c r="G8" s="25" t="inlineStr">
        <is>
          <t>Total Exemptions/Reliefs (€)</t>
        </is>
      </c>
      <c r="H8" s="28">
        <f>SUM('CAT Gifts &amp; Inheritances'!K3:K12)</f>
        <v/>
      </c>
      <c r="I8" s="27" t="n"/>
    </row>
    <row r="9"/>
    <row r="10"/>
    <row r="11" ht="22" customHeight="1">
      <c r="A11" s="9" t="inlineStr">
        <is>
          <t>THRESHOLD UTILISATION BY CAT GROUP</t>
        </is>
      </c>
      <c r="B11" s="35" t="n"/>
      <c r="C11" s="35" t="n"/>
      <c r="D11" s="35" t="n"/>
      <c r="E11" s="35" t="n"/>
      <c r="F11" s="35" t="n"/>
      <c r="G11" s="35" t="n"/>
      <c r="H11" s="36" t="n"/>
    </row>
    <row r="12" ht="20" customHeight="1">
      <c r="A12" s="2" t="inlineStr">
        <is>
          <t>CAT Group</t>
        </is>
      </c>
      <c r="B12" s="2" t="inlineStr">
        <is>
          <t>No. of Cases</t>
        </is>
      </c>
      <c r="C12" s="2" t="inlineStr">
        <is>
          <t>Total Benefit (€)</t>
        </is>
      </c>
      <c r="D12" s="2" t="inlineStr">
        <is>
          <t>Total Taxable (€)</t>
        </is>
      </c>
      <c r="E12" s="2" t="inlineStr">
        <is>
          <t>Total CAT Due (€)</t>
        </is>
      </c>
      <c r="F12" s="2" t="inlineStr">
        <is>
          <t>Avg Benefit (€)</t>
        </is>
      </c>
      <c r="G12" s="2" t="inlineStr">
        <is>
          <t>Threshold Limit (€)</t>
        </is>
      </c>
      <c r="H12" s="2" t="inlineStr">
        <is>
          <t>Status</t>
        </is>
      </c>
    </row>
    <row r="13">
      <c r="A13" s="15" t="inlineStr">
        <is>
          <t>A</t>
        </is>
      </c>
      <c r="B13" s="5">
        <f>COUNTIF('CAT Gifts &amp; Inheritances'!G3:G12,"A")</f>
        <v/>
      </c>
      <c r="C13" s="4">
        <f>SUMIF('CAT Gifts &amp; Inheritances'!G3:G12,"A",'CAT Gifts &amp; Inheritances'!J3:J12)</f>
        <v/>
      </c>
      <c r="D13" s="4">
        <f>SUMIF('CAT Gifts &amp; Inheritances'!G3:G12,"A",'CAT Gifts &amp; Inheritances'!L3:L12)</f>
        <v/>
      </c>
      <c r="E13" s="4">
        <f>SUMIF('CAT Gifts &amp; Inheritances'!G3:G12,"A",'CAT Gifts &amp; Inheritances'!N3:N12)</f>
        <v/>
      </c>
      <c r="F13" s="4">
        <f>IFERROR(AVERAGEIF('CAT Gifts &amp; Inheritances'!G3:G12,"A",'CAT Gifts &amp; Inheritances'!J3:J12),0)</f>
        <v/>
      </c>
      <c r="G13" s="4" t="n">
        <v>400000</v>
      </c>
      <c r="H13" s="5">
        <f>IF(D13&gt;0,"Exposure","Clear")</f>
        <v/>
      </c>
    </row>
    <row r="14">
      <c r="A14" s="17" t="inlineStr">
        <is>
          <t>B</t>
        </is>
      </c>
      <c r="B14" s="8">
        <f>COUNTIF('CAT Gifts &amp; Inheritances'!G3:G12,"B")</f>
        <v/>
      </c>
      <c r="C14" s="7">
        <f>SUMIF('CAT Gifts &amp; Inheritances'!G3:G12,"B",'CAT Gifts &amp; Inheritances'!J3:J12)</f>
        <v/>
      </c>
      <c r="D14" s="7">
        <f>SUMIF('CAT Gifts &amp; Inheritances'!G3:G12,"B",'CAT Gifts &amp; Inheritances'!L3:L12)</f>
        <v/>
      </c>
      <c r="E14" s="7">
        <f>SUMIF('CAT Gifts &amp; Inheritances'!G3:G12,"B",'CAT Gifts &amp; Inheritances'!N3:N12)</f>
        <v/>
      </c>
      <c r="F14" s="7">
        <f>IFERROR(AVERAGEIF('CAT Gifts &amp; Inheritances'!G3:G12,"B",'CAT Gifts &amp; Inheritances'!J3:J12),0)</f>
        <v/>
      </c>
      <c r="G14" s="7" t="n">
        <v>40000</v>
      </c>
      <c r="H14" s="8">
        <f>IF(D14&gt;0,"Exposure","Clear")</f>
        <v/>
      </c>
    </row>
    <row r="15">
      <c r="A15" s="15" t="inlineStr">
        <is>
          <t>C</t>
        </is>
      </c>
      <c r="B15" s="5">
        <f>COUNTIF('CAT Gifts &amp; Inheritances'!G3:G12,"C")</f>
        <v/>
      </c>
      <c r="C15" s="4">
        <f>SUMIF('CAT Gifts &amp; Inheritances'!G3:G12,"C",'CAT Gifts &amp; Inheritances'!J3:J12)</f>
        <v/>
      </c>
      <c r="D15" s="4">
        <f>SUMIF('CAT Gifts &amp; Inheritances'!G3:G12,"C",'CAT Gifts &amp; Inheritances'!L3:L12)</f>
        <v/>
      </c>
      <c r="E15" s="4">
        <f>SUMIF('CAT Gifts &amp; Inheritances'!G3:G12,"C",'CAT Gifts &amp; Inheritances'!N3:N12)</f>
        <v/>
      </c>
      <c r="F15" s="4">
        <f>IFERROR(AVERAGEIF('CAT Gifts &amp; Inheritances'!G3:G12,"C",'CAT Gifts &amp; Inheritances'!J3:J12),0)</f>
        <v/>
      </c>
      <c r="G15" s="4" t="n">
        <v>20000</v>
      </c>
      <c r="H15" s="5">
        <f>IF(D15&gt;0,"Exposure","Clear")</f>
        <v/>
      </c>
    </row>
    <row r="16"/>
    <row r="17">
      <c r="A17" s="9" t="inlineStr">
        <is>
          <t>CHARTS – CAT Exposure Analysis</t>
        </is>
      </c>
      <c r="B17" s="35" t="n"/>
      <c r="C17" s="35" t="n"/>
      <c r="D17" s="35" t="n"/>
      <c r="E17" s="35" t="n"/>
      <c r="F17" s="35" t="n"/>
      <c r="G17" s="35" t="n"/>
      <c r="H17" s="36" t="n"/>
    </row>
    <row r="18"/>
    <row r="19">
      <c r="A19" s="32" t="inlineStr">
        <is>
          <t>Beneficiary</t>
        </is>
      </c>
      <c r="B19" s="32" t="inlineStr">
        <is>
          <t>CAT Due (€)</t>
        </is>
      </c>
      <c r="C19" s="32" t="inlineStr">
        <is>
          <t>Current Benefit (€)</t>
        </is>
      </c>
      <c r="E19" s="32" t="inlineStr">
        <is>
          <t>CAT Group</t>
        </is>
      </c>
      <c r="F19" s="32" t="inlineStr">
        <is>
          <t>Total Benefit (€)</t>
        </is>
      </c>
    </row>
    <row r="20">
      <c r="A20" s="33" t="inlineStr">
        <is>
          <t>Aoife Murphy</t>
        </is>
      </c>
      <c r="B20" s="34">
        <f>'CAT Gifts &amp; Inheritances'!N3</f>
        <v/>
      </c>
      <c r="C20" s="34">
        <f>'CAT Gifts &amp; Inheritances'!J3</f>
        <v/>
      </c>
      <c r="E20" s="33" t="inlineStr">
        <is>
          <t>Group A</t>
        </is>
      </c>
      <c r="F20" s="34">
        <f>SUMIF('CAT Gifts &amp; Inheritances'!G3:G12,"A",'CAT Gifts &amp; Inheritances'!J3:J12)</f>
        <v/>
      </c>
    </row>
    <row r="21">
      <c r="A21" s="33" t="inlineStr">
        <is>
          <t>Seán O'Connor</t>
        </is>
      </c>
      <c r="B21" s="34">
        <f>'CAT Gifts &amp; Inheritances'!N4</f>
        <v/>
      </c>
      <c r="C21" s="34">
        <f>'CAT Gifts &amp; Inheritances'!J4</f>
        <v/>
      </c>
      <c r="E21" s="33" t="inlineStr">
        <is>
          <t>Group B</t>
        </is>
      </c>
      <c r="F21" s="34">
        <f>SUMIF('CAT Gifts &amp; Inheritances'!G3:G12,"B",'CAT Gifts &amp; Inheritances'!J3:J12)</f>
        <v/>
      </c>
    </row>
    <row r="22">
      <c r="A22" s="33" t="inlineStr">
        <is>
          <t>Niamh Byrne</t>
        </is>
      </c>
      <c r="B22" s="34">
        <f>'CAT Gifts &amp; Inheritances'!N5</f>
        <v/>
      </c>
      <c r="C22" s="34">
        <f>'CAT Gifts &amp; Inheritances'!J5</f>
        <v/>
      </c>
      <c r="E22" s="33" t="inlineStr">
        <is>
          <t>Group C</t>
        </is>
      </c>
      <c r="F22" s="34">
        <f>SUMIF('CAT Gifts &amp; Inheritances'!G3:G12,"C",'CAT Gifts &amp; Inheritances'!J3:J12)</f>
        <v/>
      </c>
    </row>
    <row r="23">
      <c r="A23" s="33" t="inlineStr">
        <is>
          <t>Cian Walsh</t>
        </is>
      </c>
      <c r="B23" s="34">
        <f>'CAT Gifts &amp; Inheritances'!N6</f>
        <v/>
      </c>
      <c r="C23" s="34">
        <f>'CAT Gifts &amp; Inheritances'!J6</f>
        <v/>
      </c>
    </row>
    <row r="24">
      <c r="A24" s="33" t="inlineStr">
        <is>
          <t>Saoirse Healy</t>
        </is>
      </c>
      <c r="B24" s="34">
        <f>'CAT Gifts &amp; Inheritances'!N7</f>
        <v/>
      </c>
      <c r="C24" s="34">
        <f>'CAT Gifts &amp; Inheritances'!J7</f>
        <v/>
      </c>
    </row>
    <row r="25">
      <c r="A25" s="33" t="inlineStr">
        <is>
          <t>Conor Kelly</t>
        </is>
      </c>
      <c r="B25" s="34">
        <f>'CAT Gifts &amp; Inheritances'!N8</f>
        <v/>
      </c>
      <c r="C25" s="34">
        <f>'CAT Gifts &amp; Inheritances'!J8</f>
        <v/>
      </c>
    </row>
    <row r="26">
      <c r="A26" s="33" t="inlineStr">
        <is>
          <t>Ciara Doyle</t>
        </is>
      </c>
      <c r="B26" s="34">
        <f>'CAT Gifts &amp; Inheritances'!N9</f>
        <v/>
      </c>
      <c r="C26" s="34">
        <f>'CAT Gifts &amp; Inheritances'!J9</f>
        <v/>
      </c>
    </row>
    <row r="27">
      <c r="A27" s="33" t="inlineStr">
        <is>
          <t>Oisín Ryan</t>
        </is>
      </c>
      <c r="B27" s="34">
        <f>'CAT Gifts &amp; Inheritances'!N10</f>
        <v/>
      </c>
      <c r="C27" s="34">
        <f>'CAT Gifts &amp; Inheritances'!J10</f>
        <v/>
      </c>
    </row>
    <row r="28">
      <c r="A28" s="33" t="inlineStr">
        <is>
          <t>Róisín Brennan</t>
        </is>
      </c>
      <c r="B28" s="34">
        <f>'CAT Gifts &amp; Inheritances'!N11</f>
        <v/>
      </c>
      <c r="C28" s="34">
        <f>'CAT Gifts &amp; Inheritances'!J11</f>
        <v/>
      </c>
    </row>
    <row r="29">
      <c r="A29" s="33" t="inlineStr">
        <is>
          <t>Liam Hayes</t>
        </is>
      </c>
      <c r="B29" s="34">
        <f>'CAT Gifts &amp; Inheritances'!N12</f>
        <v/>
      </c>
      <c r="C29" s="34">
        <f>'CAT Gifts &amp; Inheritances'!J12</f>
        <v/>
      </c>
    </row>
  </sheetData>
  <mergeCells count="5">
    <mergeCell ref="A1:H1"/>
    <mergeCell ref="A2:H2"/>
    <mergeCell ref="A4:H4"/>
    <mergeCell ref="A11:H11"/>
    <mergeCell ref="A17:H1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30" customWidth="1" min="5" max="5"/>
  </cols>
  <sheetData>
    <row r="1" ht="30" customHeight="1">
      <c r="A1" s="22" t="inlineStr">
        <is>
          <t>Instructions – CAT Threshold Tracker (Ireland)</t>
        </is>
      </c>
    </row>
    <row r="2"/>
    <row r="3" ht="22" customHeight="1">
      <c r="A3" s="9" t="inlineStr">
        <is>
          <t>OVERVIEW</t>
        </is>
      </c>
      <c r="B3" s="35" t="n"/>
      <c r="C3" s="35" t="n"/>
      <c r="D3" s="35" t="n"/>
      <c r="E3" s="36" t="n"/>
    </row>
    <row r="4" ht="36" customHeight="1">
      <c r="A4" s="6" t="inlineStr">
        <is>
          <t>• This workbook helps Irish taxpayers and their advisers track Capital Acquisitions Tax (CAT) exposure across gifts and inheritances.</t>
        </is>
      </c>
      <c r="B4" s="35" t="n"/>
      <c r="C4" s="35" t="n"/>
      <c r="D4" s="35" t="n"/>
      <c r="E4" s="36" t="n"/>
    </row>
    <row r="5" ht="36" customHeight="1">
      <c r="A5" s="3" t="inlineStr">
        <is>
          <t>• There are three working sheets: (1) CAT Gifts &amp; Inheritances, (2) CAT Summary Dashboard, and (3) Threshold Guide.</t>
        </is>
      </c>
      <c r="B5" s="35" t="n"/>
      <c r="C5" s="35" t="n"/>
      <c r="D5" s="35" t="n"/>
      <c r="E5" s="36" t="n"/>
    </row>
    <row r="6" ht="36" customHeight="1">
      <c r="A6" s="6" t="inlineStr">
        <is>
          <t>• CAT applies to gifts and inheritances received. The tax-free threshold depends on the relationship between the beneficiary and the disponer (giver/deceased).</t>
        </is>
      </c>
      <c r="B6" s="35" t="n"/>
      <c r="C6" s="35" t="n"/>
      <c r="D6" s="35" t="n"/>
      <c r="E6" s="36" t="n"/>
    </row>
    <row r="7" ht="36" customHeight="1">
      <c r="A7" s="3" t="inlineStr">
        <is>
          <t>• The current CAT rate is 33% on the amount exceeding the applicable group threshold.</t>
        </is>
      </c>
      <c r="B7" s="35" t="n"/>
      <c r="C7" s="35" t="n"/>
      <c r="D7" s="35" t="n"/>
      <c r="E7" s="36" t="n"/>
    </row>
    <row r="8"/>
    <row r="9" ht="22" customHeight="1">
      <c r="A9" s="9" t="inlineStr">
        <is>
          <t>CAT GIFTS &amp; INHERITANCES SHEET</t>
        </is>
      </c>
      <c r="B9" s="35" t="n"/>
      <c r="C9" s="35" t="n"/>
      <c r="D9" s="35" t="n"/>
      <c r="E9" s="36" t="n"/>
    </row>
    <row r="10" ht="36" customHeight="1">
      <c r="A10" s="6" t="inlineStr">
        <is>
          <t>• Enter each gift or inheritance as a new row. Pale yellow cells are manual input fields; white/green cells contain automatic formulas.</t>
        </is>
      </c>
      <c r="B10" s="35" t="n"/>
      <c r="C10" s="35" t="n"/>
      <c r="D10" s="35" t="n"/>
      <c r="E10" s="36" t="n"/>
    </row>
    <row r="11" ht="36" customHeight="1">
      <c r="A11" s="3" t="inlineStr">
        <is>
          <t>• Date Received: Enter in DD/MM/YYYY format.</t>
        </is>
      </c>
      <c r="B11" s="35" t="n"/>
      <c r="C11" s="35" t="n"/>
      <c r="D11" s="35" t="n"/>
      <c r="E11" s="36" t="n"/>
    </row>
    <row r="12" ht="36" customHeight="1">
      <c r="A12" s="6" t="inlineStr">
        <is>
          <t>• Type: Select "Gift" or "Inheritance" from the dropdown in column B.</t>
        </is>
      </c>
      <c r="B12" s="35" t="n"/>
      <c r="C12" s="35" t="n"/>
      <c r="D12" s="35" t="n"/>
      <c r="E12" s="36" t="n"/>
    </row>
    <row r="13" ht="36" customHeight="1">
      <c r="A13" s="3" t="inlineStr">
        <is>
          <t>• Relationship to Beneficiary: Enter the precise relationship (e.g. "Parent to Child"). The CAT Group and Threshold are looked up automatically from the Threshold Guide.</t>
        </is>
      </c>
      <c r="B13" s="35" t="n"/>
      <c r="C13" s="35" t="n"/>
      <c r="D13" s="35" t="n"/>
      <c r="E13" s="36" t="n"/>
    </row>
    <row r="14" ht="36" customHeight="1">
      <c r="A14" s="6" t="inlineStr">
        <is>
          <t>• Cumulative Prior Taxable Benefits (€): Enter the total taxable gifts/inheritances previously received by this beneficiary from any disponer in the same CAT group.</t>
        </is>
      </c>
      <c r="B14" s="35" t="n"/>
      <c r="C14" s="35" t="n"/>
      <c r="D14" s="35" t="n"/>
      <c r="E14" s="36" t="n"/>
    </row>
    <row r="15" ht="36" customHeight="1">
      <c r="A15" s="3" t="inlineStr">
        <is>
          <t>• Current Benefit Value (€): The market value of the benefit at the valuation date.</t>
        </is>
      </c>
      <c r="B15" s="35" t="n"/>
      <c r="C15" s="35" t="n"/>
      <c r="D15" s="35" t="n"/>
      <c r="E15" s="36" t="n"/>
    </row>
    <row r="16" ht="36" customHeight="1">
      <c r="A16" s="6" t="inlineStr">
        <is>
          <t>• Exemptions / Reliefs (€): Deduct any applicable exemptions (e.g. Small Gift Exemption €3,000, Agricultural Relief, Business Relief). Enter the total relief value.</t>
        </is>
      </c>
      <c r="B16" s="35" t="n"/>
      <c r="C16" s="35" t="n"/>
      <c r="D16" s="35" t="n"/>
      <c r="E16" s="36" t="n"/>
    </row>
    <row r="17" ht="36" customHeight="1">
      <c r="A17" s="3" t="inlineStr">
        <is>
          <t>• Taxable Amount, Threshold Remaining, and CAT Due are calculated automatically.</t>
        </is>
      </c>
      <c r="B17" s="35" t="n"/>
      <c r="C17" s="35" t="n"/>
      <c r="D17" s="35" t="n"/>
      <c r="E17" s="36" t="n"/>
    </row>
    <row r="18" ht="36" customHeight="1">
      <c r="A18" s="6" t="inlineStr">
        <is>
          <t>• Payment Status: Select "Paid", "Unpaid", or "Part Paid" from the dropdown in column O.</t>
        </is>
      </c>
      <c r="B18" s="35" t="n"/>
      <c r="C18" s="35" t="n"/>
      <c r="D18" s="35" t="n"/>
      <c r="E18" s="36" t="n"/>
    </row>
    <row r="19"/>
    <row r="20" ht="22" customHeight="1">
      <c r="A20" s="9" t="inlineStr">
        <is>
          <t>CAT SUMMARY DASHBOARD SHEET</t>
        </is>
      </c>
      <c r="B20" s="35" t="n"/>
      <c r="C20" s="35" t="n"/>
      <c r="D20" s="35" t="n"/>
      <c r="E20" s="36" t="n"/>
    </row>
    <row r="21" ht="36" customHeight="1">
      <c r="A21" s="3" t="inlineStr">
        <is>
          <t>• View the dashboard monthly to monitor total CAT exposure, unpaid cases, and threshold utilisation by group.</t>
        </is>
      </c>
      <c r="B21" s="35" t="n"/>
      <c r="C21" s="35" t="n"/>
      <c r="D21" s="35" t="n"/>
      <c r="E21" s="36" t="n"/>
    </row>
    <row r="22" ht="36" customHeight="1">
      <c r="A22" s="6" t="inlineStr">
        <is>
          <t>• All values on the dashboard are calculated automatically from the data entry sheet.</t>
        </is>
      </c>
      <c r="B22" s="35" t="n"/>
      <c r="C22" s="35" t="n"/>
      <c r="D22" s="35" t="n"/>
      <c r="E22" s="36" t="n"/>
    </row>
    <row r="23" ht="36" customHeight="1">
      <c r="A23" s="3" t="inlineStr">
        <is>
          <t>• Charts update automatically as you add or change data. No manual intervention needed.</t>
        </is>
      </c>
      <c r="B23" s="35" t="n"/>
      <c r="C23" s="35" t="n"/>
      <c r="D23" s="35" t="n"/>
      <c r="E23" s="36" t="n"/>
    </row>
    <row r="24" ht="36" customHeight="1">
      <c r="A24" s="6" t="inlineStr">
        <is>
          <t>• Group A (Parent → Child): €400,000 threshold. Group B (Wider family): €40,000. Group C (Others): €20,000.</t>
        </is>
      </c>
      <c r="B24" s="35" t="n"/>
      <c r="C24" s="35" t="n"/>
      <c r="D24" s="35" t="n"/>
      <c r="E24" s="36" t="n"/>
    </row>
    <row r="25"/>
    <row r="26" ht="22" customHeight="1">
      <c r="A26" s="9" t="inlineStr">
        <is>
          <t>THRESHOLD GUIDE SHEET</t>
        </is>
      </c>
      <c r="B26" s="35" t="n"/>
      <c r="C26" s="35" t="n"/>
      <c r="D26" s="35" t="n"/>
      <c r="E26" s="36" t="n"/>
    </row>
    <row r="27" ht="36" customHeight="1">
      <c r="A27" s="3" t="inlineStr">
        <is>
          <t>• This sheet is a static reference. Do not edit the Group, Threshold, or Relationship columns – they are used by VLOOKUP formulas in the main sheet.</t>
        </is>
      </c>
      <c r="B27" s="35" t="n"/>
      <c r="C27" s="35" t="n"/>
      <c r="D27" s="35" t="n"/>
      <c r="E27" s="36" t="n"/>
    </row>
    <row r="28" ht="36" customHeight="1">
      <c r="A28" s="6" t="inlineStr">
        <is>
          <t>• Verify all thresholds with Revenue Commissioners (www.revenue.ie) after each Finance Act, as thresholds may change.</t>
        </is>
      </c>
      <c r="B28" s="35" t="n"/>
      <c r="C28" s="35" t="n"/>
      <c r="D28" s="35" t="n"/>
      <c r="E28" s="36" t="n"/>
    </row>
    <row r="29" ht="36" customHeight="1">
      <c r="A29" s="3" t="inlineStr">
        <is>
          <t>• If thresholds are updated, change column C (rows 3–5) in the Threshold Guide. All formulas will update automatically.</t>
        </is>
      </c>
      <c r="B29" s="35" t="n"/>
      <c r="C29" s="35" t="n"/>
      <c r="D29" s="35" t="n"/>
      <c r="E29" s="36" t="n"/>
    </row>
    <row r="30"/>
    <row r="31" ht="22" customHeight="1">
      <c r="A31" s="9" t="inlineStr">
        <is>
          <t>IMPORTANT LEGAL NOTES</t>
        </is>
      </c>
      <c r="B31" s="35" t="n"/>
      <c r="C31" s="35" t="n"/>
      <c r="D31" s="35" t="n"/>
      <c r="E31" s="36" t="n"/>
    </row>
    <row r="32" ht="36" customHeight="1">
      <c r="A32" s="6" t="inlineStr">
        <is>
          <t>• This workbook is a tracker tool only and does NOT constitute tax advice.</t>
        </is>
      </c>
      <c r="B32" s="35" t="n"/>
      <c r="C32" s="35" t="n"/>
      <c r="D32" s="35" t="n"/>
      <c r="E32" s="36" t="n"/>
    </row>
    <row r="33" ht="36" customHeight="1">
      <c r="A33" s="3" t="inlineStr">
        <is>
          <t>• CAT returns (Form IT38) must be filed online via Revenue Online Service (ROS) by 31 October following the valuation date.</t>
        </is>
      </c>
      <c r="B33" s="35" t="n"/>
      <c r="C33" s="35" t="n"/>
      <c r="D33" s="35" t="n"/>
      <c r="E33" s="36" t="n"/>
    </row>
    <row r="34" ht="36" customHeight="1">
      <c r="A34" s="6" t="inlineStr">
        <is>
          <t>• Always seek advice from a qualified Irish tax adviser or solicitor for complex estates, agricultural assets, or business relief claims.</t>
        </is>
      </c>
      <c r="B34" s="35" t="n"/>
      <c r="C34" s="35" t="n"/>
      <c r="D34" s="35" t="n"/>
      <c r="E34" s="36" t="n"/>
    </row>
    <row r="35" ht="36" customHeight="1">
      <c r="A35" s="3" t="inlineStr">
        <is>
          <t>• Thresholds shown are current for 2026 and are subject to change. The disponer and beneficiary must be verified carefully for group classification.</t>
        </is>
      </c>
      <c r="B35" s="35" t="n"/>
      <c r="C35" s="35" t="n"/>
      <c r="D35" s="35" t="n"/>
      <c r="E35" s="36" t="n"/>
    </row>
  </sheetData>
  <mergeCells count="30">
    <mergeCell ref="A1:E1"/>
    <mergeCell ref="A3:E3"/>
    <mergeCell ref="A4:E4"/>
    <mergeCell ref="A5:E5"/>
    <mergeCell ref="A6:E6"/>
    <mergeCell ref="A7:E7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20:E20"/>
    <mergeCell ref="A21:E21"/>
    <mergeCell ref="A22:E22"/>
    <mergeCell ref="A23:E23"/>
    <mergeCell ref="A24:E24"/>
    <mergeCell ref="A26:E26"/>
    <mergeCell ref="A27:E27"/>
    <mergeCell ref="A28:E28"/>
    <mergeCell ref="A29:E29"/>
    <mergeCell ref="A31:E31"/>
    <mergeCell ref="A32:E32"/>
    <mergeCell ref="A33:E33"/>
    <mergeCell ref="A34:E34"/>
    <mergeCell ref="A35:E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2026-06-19T01:44:18Z</dcterms:created>
  <dcterms:modified xmlns:dcterms="http://purl.org/dc/terms/" xmlns:xsi="http://www.w3.org/2001/XMLSchema-instance" xsi:type="dcterms:W3CDTF">2026-06-19T01:44:18Z</dcterms:modified>
</cp:coreProperties>
</file>