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itlement Register" sheetId="1" state="visible" r:id="rId1"/>
    <sheet xmlns:r="http://schemas.openxmlformats.org/officeDocument/2006/relationships" name="Summary Dashboard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€&quot;#,##0.00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1"/>
    </font>
    <font>
      <color rgb="001E293B"/>
      <sz val="11"/>
    </font>
    <font>
      <b val="1"/>
      <color rgb="001E293B"/>
      <sz val="11"/>
    </font>
    <font>
      <i val="1"/>
      <color rgb="0064748B"/>
      <sz val="10"/>
    </font>
    <font>
      <b val="1"/>
      <color rgb="00C8102E"/>
      <sz val="13"/>
    </font>
    <font>
      <b val="1"/>
      <color rgb="00C8102E"/>
      <sz val="11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E2E8F0"/>
      </patternFill>
    </fill>
    <fill>
      <patternFill patternType="solid">
        <fgColor rgb="00F1F5F9"/>
      </patternFill>
    </fill>
    <fill>
      <patternFill patternType="solid">
        <fgColor rgb="00FFFFFF"/>
      </patternFill>
    </fill>
    <fill>
      <patternFill patternType="solid">
        <fgColor rgb="00C8102E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2" fontId="3" fillId="4" borderId="1" applyAlignment="1" pivotButton="0" quotePrefix="0" xfId="0">
      <alignment horizontal="right" vertical="center"/>
    </xf>
    <xf numFmtId="2" fontId="3" fillId="3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2" fontId="3" fillId="0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2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" fontId="3" fillId="0" borderId="0" applyAlignment="1" pivotButton="0" quotePrefix="0" xfId="0">
      <alignment horizontal="right" vertical="center"/>
    </xf>
    <xf numFmtId="165" fontId="3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2" fontId="6" fillId="6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 wrapText="1"/>
    </xf>
    <xf numFmtId="0" fontId="0" fillId="7" borderId="1" pivotButton="0" quotePrefix="0" xfId="0"/>
    <xf numFmtId="2" fontId="6" fillId="7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164" fontId="6" fillId="7" borderId="1" applyAlignment="1" pivotButton="0" quotePrefix="0" xfId="0">
      <alignment horizontal="right" vertical="center"/>
    </xf>
    <xf numFmtId="1" fontId="6" fillId="7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0" fontId="2" fillId="8" borderId="0" applyAlignment="1" pivotButton="0" quotePrefix="0" xfId="0">
      <alignment horizontal="left" vertical="center" wrapText="1"/>
    </xf>
    <xf numFmtId="0" fontId="3" fillId="3" borderId="1" pivotButton="0" quotePrefix="0" xfId="0"/>
    <xf numFmtId="0" fontId="3" fillId="0" borderId="1" pivotButton="0" quotePrefix="0" xfId="0"/>
    <xf numFmtId="0" fontId="3" fillId="0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right" vertical="center"/>
    </xf>
    <xf numFmtId="1" fontId="3" fillId="0" borderId="1" applyAlignment="1" pivotButton="0" quotePrefix="0" xfId="0">
      <alignment horizontal="right" vertical="center"/>
    </xf>
    <xf numFmtId="0" fontId="7" fillId="3" borderId="1" applyAlignment="1" pivotButton="0" quotePrefix="0" xfId="0">
      <alignment vertical="top"/>
    </xf>
    <xf numFmtId="0" fontId="7" fillId="0" borderId="1" applyAlignment="1" pivotButton="0" quotePrefix="0" xfId="0">
      <alignment vertical="top"/>
    </xf>
    <xf numFmtId="0" fontId="0" fillId="0" borderId="4" pivotButton="0" quotePrefix="0" xfId="0"/>
  </cellXfs>
  <cellStyles count="1">
    <cellStyle name="Normal" xfId="0" builtinId="0" hidden="0"/>
  </cellStyles>
  <dxfs count="3">
    <dxf>
      <font>
        <b val="1"/>
        <color rgb="00DC2626"/>
      </font>
      <fill>
        <patternFill patternType="solid">
          <fgColor rgb="00FEE2E2"/>
        </patternFill>
      </fill>
    </dxf>
    <dxf>
      <font>
        <b val="1"/>
        <color rgb="00D97706"/>
      </font>
      <fill>
        <patternFill patternType="solid">
          <fgColor rgb="00FEF3C7"/>
        </patternFill>
      </fill>
    </dxf>
    <dxf>
      <font>
        <b val="1"/>
        <color rgb="0016A34A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Total Payment by Farmer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'Entitlement Register'!O2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'Entitlement Register'!$B$3:$B$11</f>
            </numRef>
          </cat>
          <val>
            <numRef>
              <f>'Entitlement Register'!$O$3:$O$11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&quot;€&quot;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Application Status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'Summary Dashboard'!O20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 Dashboard'!$N$21:$N$24</f>
            </numRef>
          </cat>
          <val>
            <numRef>
              <f>'Summary Dashboard'!$O$21:$O$24</f>
            </numRef>
          </val>
        </ser>
        <dLbls>
          <showVal val="1"/>
        </dLbls>
        <firstSliceAng val="0"/>
        <holeSize val="10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Eligible Hectares by County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 Dashboard'!F21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'Summary Dashboard'!$D$22:$D$30</f>
            </numRef>
          </cat>
          <val>
            <numRef>
              <f>'Summary Dashboard'!$F$22:$F$30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30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30</row>
      <rowOff>0</rowOff>
    </from>
    <ext cx="36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47</row>
      <rowOff>0</rowOff>
    </from>
    <ext cx="576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4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  <col width="11" customWidth="1" min="9" max="9"/>
    <col width="11" customWidth="1" min="10" max="10"/>
    <col width="11" customWidth="1" min="11" max="11"/>
    <col width="14" customWidth="1" min="12" max="12"/>
    <col width="15" customWidth="1" min="13" max="13"/>
    <col width="13" customWidth="1" min="14" max="14"/>
    <col width="15" customWidth="1" min="15" max="15"/>
    <col width="15" customWidth="1" min="16" max="16"/>
    <col width="12" customWidth="1" min="17" max="17"/>
    <col width="13" customWidth="1" min="18" max="18"/>
    <col width="44" customWidth="1" min="19" max="19"/>
  </cols>
  <sheetData>
    <row r="1" ht="28" customHeight="1">
      <c r="A1" s="1" t="inlineStr">
        <is>
          <t>Basic Income Support for Sustainability (BISS) Entitlement Register – Ireland 2026</t>
        </is>
      </c>
    </row>
    <row r="2" ht="42" customHeight="1">
      <c r="A2" s="2" t="inlineStr">
        <is>
          <t>Entitlement ID</t>
        </is>
      </c>
      <c r="B2" s="2" t="inlineStr">
        <is>
          <t>Farmer / Business Name</t>
        </is>
      </c>
      <c r="C2" s="2" t="inlineStr">
        <is>
          <t>Farm Location</t>
        </is>
      </c>
      <c r="D2" s="2" t="inlineStr">
        <is>
          <t>County</t>
        </is>
      </c>
      <c r="E2" s="2" t="inlineStr">
        <is>
          <t>Application Reference</t>
        </is>
      </c>
      <c r="F2" s="2" t="inlineStr">
        <is>
          <t>Entitlement Value per ha (€)</t>
        </is>
      </c>
      <c r="G2" s="2" t="inlineStr">
        <is>
          <t>Entitlement Units Held</t>
        </is>
      </c>
      <c r="H2" s="2" t="inlineStr">
        <is>
          <t>Eligible Hectares Declared</t>
        </is>
      </c>
      <c r="I2" s="2" t="inlineStr">
        <is>
          <t>Transfer In / Out</t>
        </is>
      </c>
      <c r="J2" s="2" t="inlineStr">
        <is>
          <t>Adjusted Units</t>
        </is>
      </c>
      <c r="K2" s="2" t="inlineStr">
        <is>
          <t>Claimed Units</t>
        </is>
      </c>
      <c r="L2" s="2" t="inlineStr">
        <is>
          <t>Estimated BISS Value (€)</t>
        </is>
      </c>
      <c r="M2" s="2" t="inlineStr">
        <is>
          <t>Greening / Eco-Scheme Estimate (€)</t>
        </is>
      </c>
      <c r="N2" s="2" t="inlineStr">
        <is>
          <t>Other Scheme Payment (€)</t>
        </is>
      </c>
      <c r="O2" s="2" t="inlineStr">
        <is>
          <t>Estimated Total Payment (€)</t>
        </is>
      </c>
      <c r="P2" s="2" t="inlineStr">
        <is>
          <t>Payment per Eligible Hectare (€)</t>
        </is>
      </c>
      <c r="Q2" s="2" t="inlineStr">
        <is>
          <t>Active Farmer Confirmed?</t>
        </is>
      </c>
      <c r="R2" s="2" t="inlineStr">
        <is>
          <t>Application Status</t>
        </is>
      </c>
      <c r="S2" s="2" t="inlineStr">
        <is>
          <t>Notes</t>
        </is>
      </c>
    </row>
    <row r="3">
      <c r="A3" s="3" t="inlineStr">
        <is>
          <t>ENT-001</t>
        </is>
      </c>
      <c r="B3" s="4" t="inlineStr">
        <is>
          <t>Aoife Murphy</t>
        </is>
      </c>
      <c r="C3" s="4" t="inlineStr">
        <is>
          <t>Swords, Co. Dublin</t>
        </is>
      </c>
      <c r="D3" s="4" t="inlineStr">
        <is>
          <t>Dublin</t>
        </is>
      </c>
      <c r="E3" s="3" t="inlineStr">
        <is>
          <t>DAFM-2026-1001</t>
        </is>
      </c>
      <c r="F3" s="5" t="n">
        <v>185</v>
      </c>
      <c r="G3" s="6" t="n">
        <v>42</v>
      </c>
      <c r="H3" s="6" t="n">
        <v>45</v>
      </c>
      <c r="I3" s="6" t="n">
        <v>3</v>
      </c>
      <c r="J3" s="7">
        <f>G3+I3</f>
        <v/>
      </c>
      <c r="K3" s="7">
        <f>MIN(H3,J3)</f>
        <v/>
      </c>
      <c r="L3" s="8">
        <f>K3*F3</f>
        <v/>
      </c>
      <c r="M3" s="5" t="n">
        <v>1200</v>
      </c>
      <c r="N3" s="5" t="n">
        <v>850</v>
      </c>
      <c r="O3" s="8">
        <f>L3+M3+N3</f>
        <v/>
      </c>
      <c r="P3" s="8">
        <f>IF(H3=0,0,O3/H3)</f>
        <v/>
      </c>
      <c r="Q3" s="9" t="inlineStr">
        <is>
          <t>Yes</t>
        </is>
      </c>
      <c r="R3" s="9" t="inlineStr">
        <is>
          <t>Paid</t>
        </is>
      </c>
      <c r="S3" s="10" t="inlineStr">
        <is>
          <t>Entitlements verified against 2026 application.</t>
        </is>
      </c>
    </row>
    <row r="4">
      <c r="A4" s="11" t="inlineStr">
        <is>
          <t>ENT-002</t>
        </is>
      </c>
      <c r="B4" s="12" t="inlineStr">
        <is>
          <t>Seán O'Brien</t>
        </is>
      </c>
      <c r="C4" s="12" t="inlineStr">
        <is>
          <t>Mallow, Co. Cork</t>
        </is>
      </c>
      <c r="D4" s="12" t="inlineStr">
        <is>
          <t>Cork</t>
        </is>
      </c>
      <c r="E4" s="11" t="inlineStr">
        <is>
          <t>DAFM-2026-1002</t>
        </is>
      </c>
      <c r="F4" s="5" t="n">
        <v>245</v>
      </c>
      <c r="G4" s="6" t="n">
        <v>96</v>
      </c>
      <c r="H4" s="6" t="n">
        <v>92.5</v>
      </c>
      <c r="I4" s="6" t="n">
        <v>-4</v>
      </c>
      <c r="J4" s="13">
        <f>G4+I4</f>
        <v/>
      </c>
      <c r="K4" s="13">
        <f>MIN(H4,J4)</f>
        <v/>
      </c>
      <c r="L4" s="14">
        <f>K4*F4</f>
        <v/>
      </c>
      <c r="M4" s="5" t="n">
        <v>2800</v>
      </c>
      <c r="N4" s="5" t="n">
        <v>1500</v>
      </c>
      <c r="O4" s="14">
        <f>L4+M4+N4</f>
        <v/>
      </c>
      <c r="P4" s="14">
        <f>IF(H4=0,0,O4/H4)</f>
        <v/>
      </c>
      <c r="Q4" s="9" t="inlineStr">
        <is>
          <t>Yes</t>
        </is>
      </c>
      <c r="R4" s="9" t="inlineStr">
        <is>
          <t>Checked</t>
        </is>
      </c>
      <c r="S4" s="10" t="inlineStr">
        <is>
          <t>Transferred 4 units out; awaiting final statement.</t>
        </is>
      </c>
    </row>
    <row r="5">
      <c r="A5" s="3" t="inlineStr">
        <is>
          <t>ENT-003</t>
        </is>
      </c>
      <c r="B5" s="4" t="inlineStr">
        <is>
          <t>Niamh Byrne</t>
        </is>
      </c>
      <c r="C5" s="4" t="inlineStr">
        <is>
          <t>Tuam, Co. Galway</t>
        </is>
      </c>
      <c r="D5" s="4" t="inlineStr">
        <is>
          <t>Galway</t>
        </is>
      </c>
      <c r="E5" s="3" t="inlineStr">
        <is>
          <t>DAFM-2026-1003</t>
        </is>
      </c>
      <c r="F5" s="5" t="n">
        <v>165</v>
      </c>
      <c r="G5" s="6" t="n">
        <v>58</v>
      </c>
      <c r="H5" s="6" t="n">
        <v>60</v>
      </c>
      <c r="I5" s="6" t="n">
        <v>0</v>
      </c>
      <c r="J5" s="7">
        <f>G5+I5</f>
        <v/>
      </c>
      <c r="K5" s="7">
        <f>MIN(H5,J5)</f>
        <v/>
      </c>
      <c r="L5" s="8">
        <f>K5*F5</f>
        <v/>
      </c>
      <c r="M5" s="5" t="n">
        <v>1950</v>
      </c>
      <c r="N5" s="5" t="n">
        <v>700</v>
      </c>
      <c r="O5" s="8">
        <f>L5+M5+N5</f>
        <v/>
      </c>
      <c r="P5" s="8">
        <f>IF(H5=0,0,O5/H5)</f>
        <v/>
      </c>
      <c r="Q5" s="9" t="inlineStr">
        <is>
          <t>Yes</t>
        </is>
      </c>
      <c r="R5" s="9" t="inlineStr">
        <is>
          <t>Submitted</t>
        </is>
      </c>
      <c r="S5" s="10" t="inlineStr">
        <is>
          <t>Eco-scheme participation confirmed.</t>
        </is>
      </c>
    </row>
    <row r="6">
      <c r="A6" s="11" t="inlineStr">
        <is>
          <t>ENT-004</t>
        </is>
      </c>
      <c r="B6" s="12" t="inlineStr">
        <is>
          <t>Cian Walsh</t>
        </is>
      </c>
      <c r="C6" s="12" t="inlineStr">
        <is>
          <t>Adare, Co. Limerick</t>
        </is>
      </c>
      <c r="D6" s="12" t="inlineStr">
        <is>
          <t>Limerick</t>
        </is>
      </c>
      <c r="E6" s="11" t="inlineStr">
        <is>
          <t>DAFM-2026-1004</t>
        </is>
      </c>
      <c r="F6" s="5" t="n">
        <v>215</v>
      </c>
      <c r="G6" s="6" t="n">
        <v>74</v>
      </c>
      <c r="H6" s="6" t="n">
        <v>70</v>
      </c>
      <c r="I6" s="6" t="n">
        <v>2</v>
      </c>
      <c r="J6" s="13">
        <f>G6+I6</f>
        <v/>
      </c>
      <c r="K6" s="13">
        <f>MIN(H6,J6)</f>
        <v/>
      </c>
      <c r="L6" s="14">
        <f>K6*F6</f>
        <v/>
      </c>
      <c r="M6" s="5" t="n">
        <v>2300</v>
      </c>
      <c r="N6" s="5" t="n">
        <v>900</v>
      </c>
      <c r="O6" s="14">
        <f>L6+M6+N6</f>
        <v/>
      </c>
      <c r="P6" s="14">
        <f>IF(H6=0,0,O6/H6)</f>
        <v/>
      </c>
      <c r="Q6" s="9" t="inlineStr">
        <is>
          <t>Yes</t>
        </is>
      </c>
      <c r="R6" s="9" t="inlineStr">
        <is>
          <t>Checked</t>
        </is>
      </c>
      <c r="S6" s="10" t="inlineStr">
        <is>
          <t>New lease added 5.5 ha in 2026.</t>
        </is>
      </c>
    </row>
    <row r="7">
      <c r="A7" s="3" t="inlineStr">
        <is>
          <t>ENT-005</t>
        </is>
      </c>
      <c r="B7" s="4" t="inlineStr">
        <is>
          <t>Saoirse Kelly</t>
        </is>
      </c>
      <c r="C7" s="4" t="inlineStr">
        <is>
          <t>Dungarvan, Co. Waterford</t>
        </is>
      </c>
      <c r="D7" s="4" t="inlineStr">
        <is>
          <t>Waterford</t>
        </is>
      </c>
      <c r="E7" s="3" t="inlineStr">
        <is>
          <t>DAFM-2026-1005</t>
        </is>
      </c>
      <c r="F7" s="5" t="n">
        <v>285</v>
      </c>
      <c r="G7" s="6" t="n">
        <v>38</v>
      </c>
      <c r="H7" s="6" t="n">
        <v>38</v>
      </c>
      <c r="I7" s="6" t="n">
        <v>0</v>
      </c>
      <c r="J7" s="7">
        <f>G7+I7</f>
        <v/>
      </c>
      <c r="K7" s="7">
        <f>MIN(H7,J7)</f>
        <v/>
      </c>
      <c r="L7" s="8">
        <f>K7*F7</f>
        <v/>
      </c>
      <c r="M7" s="5" t="n">
        <v>1400</v>
      </c>
      <c r="N7" s="5" t="n">
        <v>600</v>
      </c>
      <c r="O7" s="8">
        <f>L7+M7+N7</f>
        <v/>
      </c>
      <c r="P7" s="8">
        <f>IF(H7=0,0,O7/H7)</f>
        <v/>
      </c>
      <c r="Q7" s="9" t="inlineStr">
        <is>
          <t>Yes</t>
        </is>
      </c>
      <c r="R7" s="9" t="inlineStr">
        <is>
          <t>Paid</t>
        </is>
      </c>
      <c r="S7" s="10" t="inlineStr">
        <is>
          <t>Higher-value entitlements purchased in 2022.</t>
        </is>
      </c>
    </row>
    <row r="8">
      <c r="A8" s="11" t="inlineStr">
        <is>
          <t>ENT-006</t>
        </is>
      </c>
      <c r="B8" s="12" t="inlineStr">
        <is>
          <t>Conor Ryan</t>
        </is>
      </c>
      <c r="C8" s="12" t="inlineStr">
        <is>
          <t>Kilkenny City</t>
        </is>
      </c>
      <c r="D8" s="12" t="inlineStr">
        <is>
          <t>Kilkenny</t>
        </is>
      </c>
      <c r="E8" s="11" t="inlineStr">
        <is>
          <t>DAFM-2026-1006</t>
        </is>
      </c>
      <c r="F8" s="5" t="n">
        <v>175</v>
      </c>
      <c r="G8" s="6" t="n">
        <v>110</v>
      </c>
      <c r="H8" s="6" t="n">
        <v>115</v>
      </c>
      <c r="I8" s="6" t="n">
        <v>8</v>
      </c>
      <c r="J8" s="13">
        <f>G8+I8</f>
        <v/>
      </c>
      <c r="K8" s="13">
        <f>MIN(H8,J8)</f>
        <v/>
      </c>
      <c r="L8" s="14">
        <f>K8*F8</f>
        <v/>
      </c>
      <c r="M8" s="5" t="n">
        <v>3200</v>
      </c>
      <c r="N8" s="5" t="n">
        <v>1800</v>
      </c>
      <c r="O8" s="14">
        <f>L8+M8+N8</f>
        <v/>
      </c>
      <c r="P8" s="14">
        <f>IF(H8=0,0,O8/H8)</f>
        <v/>
      </c>
      <c r="Q8" s="9" t="inlineStr">
        <is>
          <t>Yes</t>
        </is>
      </c>
      <c r="R8" s="9" t="inlineStr">
        <is>
          <t>Submitted</t>
        </is>
      </c>
      <c r="S8" s="10" t="inlineStr">
        <is>
          <t>Tillage and grassland parcels declared.</t>
        </is>
      </c>
    </row>
    <row r="9">
      <c r="A9" s="3" t="inlineStr">
        <is>
          <t>ENT-007</t>
        </is>
      </c>
      <c r="B9" s="4" t="inlineStr">
        <is>
          <t>Ciara Doyle</t>
        </is>
      </c>
      <c r="C9" s="4" t="inlineStr">
        <is>
          <t>Ballymote, Co. Sligo</t>
        </is>
      </c>
      <c r="D9" s="4" t="inlineStr">
        <is>
          <t>Sligo</t>
        </is>
      </c>
      <c r="E9" s="3" t="inlineStr">
        <is>
          <t>DAFM-2026-1007</t>
        </is>
      </c>
      <c r="F9" s="5" t="n">
        <v>155</v>
      </c>
      <c r="G9" s="6" t="n">
        <v>65</v>
      </c>
      <c r="H9" s="6" t="n">
        <v>62</v>
      </c>
      <c r="I9" s="6" t="n">
        <v>-3</v>
      </c>
      <c r="J9" s="7">
        <f>G9+I9</f>
        <v/>
      </c>
      <c r="K9" s="7">
        <f>MIN(H9,J9)</f>
        <v/>
      </c>
      <c r="L9" s="8">
        <f>K9*F9</f>
        <v/>
      </c>
      <c r="M9" s="5" t="n">
        <v>1750</v>
      </c>
      <c r="N9" s="5" t="n">
        <v>500</v>
      </c>
      <c r="O9" s="8">
        <f>L9+M9+N9</f>
        <v/>
      </c>
      <c r="P9" s="8">
        <f>IF(H9=0,0,O9/H9)</f>
        <v/>
      </c>
      <c r="Q9" s="9" t="inlineStr">
        <is>
          <t>No</t>
        </is>
      </c>
      <c r="R9" s="9" t="inlineStr">
        <is>
          <t>Draft</t>
        </is>
      </c>
      <c r="S9" s="10" t="inlineStr">
        <is>
          <t>Active farmer confirmation outstanding.</t>
        </is>
      </c>
    </row>
    <row r="10">
      <c r="A10" s="11" t="inlineStr">
        <is>
          <t>ENT-008</t>
        </is>
      </c>
      <c r="B10" s="12" t="inlineStr">
        <is>
          <t>Oisín McCarthy</t>
        </is>
      </c>
      <c r="C10" s="12" t="inlineStr">
        <is>
          <t>Enniscorthy, Co. Wexford</t>
        </is>
      </c>
      <c r="D10" s="12" t="inlineStr">
        <is>
          <t>Wexford</t>
        </is>
      </c>
      <c r="E10" s="11" t="inlineStr">
        <is>
          <t>DAFM-2026-1008</t>
        </is>
      </c>
      <c r="F10" s="5" t="n">
        <v>205</v>
      </c>
      <c r="G10" s="6" t="n">
        <v>88</v>
      </c>
      <c r="H10" s="6" t="n">
        <v>90</v>
      </c>
      <c r="I10" s="6" t="n">
        <v>5</v>
      </c>
      <c r="J10" s="13">
        <f>G10+I10</f>
        <v/>
      </c>
      <c r="K10" s="13">
        <f>MIN(H10,J10)</f>
        <v/>
      </c>
      <c r="L10" s="14">
        <f>K10*F10</f>
        <v/>
      </c>
      <c r="M10" s="5" t="n">
        <v>2600</v>
      </c>
      <c r="N10" s="5" t="n">
        <v>1100</v>
      </c>
      <c r="O10" s="14">
        <f>L10+M10+N10</f>
        <v/>
      </c>
      <c r="P10" s="14">
        <f>IF(H10=0,0,O10/H10)</f>
        <v/>
      </c>
      <c r="Q10" s="9" t="inlineStr">
        <is>
          <t>Yes</t>
        </is>
      </c>
      <c r="R10" s="9" t="inlineStr">
        <is>
          <t>Checked</t>
        </is>
      </c>
      <c r="S10" s="10" t="inlineStr">
        <is>
          <t>All parcels mapped and accepted.</t>
        </is>
      </c>
    </row>
    <row r="11">
      <c r="A11" s="3" t="inlineStr">
        <is>
          <t>ENT-009</t>
        </is>
      </c>
      <c r="B11" s="4" t="inlineStr">
        <is>
          <t>Róisín Gallagher</t>
        </is>
      </c>
      <c r="C11" s="4" t="inlineStr">
        <is>
          <t>Drogheda, Co. Louth</t>
        </is>
      </c>
      <c r="D11" s="4" t="inlineStr">
        <is>
          <t>Louth</t>
        </is>
      </c>
      <c r="E11" s="3" t="inlineStr">
        <is>
          <t>DAFM-2026-1009</t>
        </is>
      </c>
      <c r="F11" s="5" t="n">
        <v>195</v>
      </c>
      <c r="G11" s="6" t="n">
        <v>28</v>
      </c>
      <c r="H11" s="6" t="n">
        <v>30</v>
      </c>
      <c r="I11" s="6" t="n">
        <v>0</v>
      </c>
      <c r="J11" s="7">
        <f>G11+I11</f>
        <v/>
      </c>
      <c r="K11" s="7">
        <f>MIN(H11,J11)</f>
        <v/>
      </c>
      <c r="L11" s="8">
        <f>K11*F11</f>
        <v/>
      </c>
      <c r="M11" s="5" t="n">
        <v>950</v>
      </c>
      <c r="N11" s="5" t="n">
        <v>350</v>
      </c>
      <c r="O11" s="8">
        <f>L11+M11+N11</f>
        <v/>
      </c>
      <c r="P11" s="8">
        <f>IF(H11=0,0,O11/H11)</f>
        <v/>
      </c>
      <c r="Q11" s="9" t="inlineStr">
        <is>
          <t>Yes</t>
        </is>
      </c>
      <c r="R11" s="9" t="inlineStr">
        <is>
          <t>Paid</t>
        </is>
      </c>
      <c r="S11" s="10" t="inlineStr">
        <is>
          <t>Part-time holding; figures planning estimate.</t>
        </is>
      </c>
    </row>
    <row r="12">
      <c r="A12" s="15" t="inlineStr">
        <is>
          <t>TOTALS</t>
        </is>
      </c>
      <c r="B12" s="15" t="n"/>
      <c r="C12" s="15" t="n"/>
      <c r="D12" s="15" t="n"/>
      <c r="E12" s="15" t="n"/>
      <c r="F12" s="16">
        <f>AVERAGE(F3:F11)</f>
        <v/>
      </c>
      <c r="G12" s="17">
        <f>SUM(G3:G11)</f>
        <v/>
      </c>
      <c r="H12" s="17">
        <f>SUM(H3:H11)</f>
        <v/>
      </c>
      <c r="I12" s="17">
        <f>SUM(I3:I11)</f>
        <v/>
      </c>
      <c r="J12" s="17">
        <f>SUM(J3:J11)</f>
        <v/>
      </c>
      <c r="K12" s="17">
        <f>SUM(K3:K11)</f>
        <v/>
      </c>
      <c r="L12" s="16">
        <f>SUM(L3:L11)</f>
        <v/>
      </c>
      <c r="M12" s="16">
        <f>SUM(M3:M11)</f>
        <v/>
      </c>
      <c r="N12" s="16">
        <f>SUM(N3:N11)</f>
        <v/>
      </c>
      <c r="O12" s="16">
        <f>SUM(O3:O11)</f>
        <v/>
      </c>
      <c r="P12" s="16">
        <f>AVERAGE(P3:P11)</f>
        <v/>
      </c>
      <c r="Q12" s="18" t="n"/>
      <c r="R12" s="18" t="n"/>
      <c r="S12" s="18" t="n"/>
    </row>
    <row r="13"/>
    <row r="14">
      <c r="A14" s="19" t="inlineStr">
        <is>
          <t>Applications Paid</t>
        </is>
      </c>
      <c r="C14" s="20">
        <f>COUNTIF(R3:R11,"Paid")</f>
        <v/>
      </c>
    </row>
    <row r="15">
      <c r="A15" s="19" t="inlineStr">
        <is>
          <t>Applications Submitted</t>
        </is>
      </c>
      <c r="C15" s="20">
        <f>COUNTIF(R3:R11,"Submitted")</f>
        <v/>
      </c>
    </row>
    <row r="16">
      <c r="A16" s="19" t="inlineStr">
        <is>
          <t>Applications Checked</t>
        </is>
      </c>
      <c r="C16" s="20">
        <f>COUNTIF(R3:R11,"Checked")</f>
        <v/>
      </c>
    </row>
    <row r="17">
      <c r="A17" s="19" t="inlineStr">
        <is>
          <t>Applications Draft / Unchecked</t>
        </is>
      </c>
      <c r="C17" s="20">
        <f>COUNTIF(R3:R11,"Draft")</f>
        <v/>
      </c>
    </row>
    <row r="18">
      <c r="A18" s="19" t="inlineStr">
        <is>
          <t>Percentage Checked</t>
        </is>
      </c>
      <c r="C18" s="21">
        <f>COUNTIF(R3:R11,"Checked")/COUNTA(A3:A11)</f>
        <v/>
      </c>
    </row>
    <row r="19"/>
    <row r="20">
      <c r="A20" s="22" t="inlineStr">
        <is>
          <t>Note: All figures are planning estimates only. Verify against Department of Agriculture, Food and the Marine (DAFM) application and payment statements.</t>
        </is>
      </c>
    </row>
  </sheetData>
  <mergeCells count="1">
    <mergeCell ref="A1:S1"/>
  </mergeCells>
  <conditionalFormatting sqref="Q3:Q11">
    <cfRule type="expression" priority="1" dxfId="0" stopIfTrue="1">
      <formula>$Q3="No"</formula>
    </cfRule>
  </conditionalFormatting>
  <conditionalFormatting sqref="J3:J11">
    <cfRule type="expression" priority="2" dxfId="0" stopIfTrue="1">
      <formula>$J3&lt;0</formula>
    </cfRule>
  </conditionalFormatting>
  <conditionalFormatting sqref="K3:K11">
    <cfRule type="expression" priority="3" dxfId="1" stopIfTrue="1">
      <formula>$K3&lt;$H3</formula>
    </cfRule>
  </conditionalFormatting>
  <conditionalFormatting sqref="R3:R11">
    <cfRule type="expression" priority="4" dxfId="2" stopIfTrue="1">
      <formula>$R3="Paid"</formula>
    </cfRule>
  </conditionalFormatting>
  <dataValidations count="2">
    <dataValidation sqref="Q3:Q11" showErrorMessage="1" showInputMessage="1" allowBlank="1" type="list">
      <formula1>"Yes,No"</formula1>
    </dataValidation>
    <dataValidation sqref="R3:R11" showErrorMessage="1" showInputMessage="1" allowBlank="1" type="list">
      <formula1>"Draft,Submitted,Checked,Paid"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0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16" customWidth="1" min="3" max="3"/>
    <col width="20" customWidth="1" min="4" max="4"/>
    <col width="22" customWidth="1" min="5" max="5"/>
    <col width="18" customWidth="1" min="6" max="6"/>
    <col width="18" customWidth="1" min="7" max="7"/>
    <col width="22" customWidth="1" min="8" max="8"/>
    <col width="14" customWidth="1" min="14" max="14"/>
    <col width="10" customWidth="1" min="15" max="15"/>
  </cols>
  <sheetData>
    <row r="1" ht="28" customHeight="1">
      <c r="A1" s="1" t="inlineStr">
        <is>
          <t>BISS Entitlements – Summary Dashboard 2026</t>
        </is>
      </c>
    </row>
    <row r="2"/>
    <row r="3">
      <c r="A3" s="23" t="inlineStr">
        <is>
          <t>Total Entitlement Units (Adjusted)</t>
        </is>
      </c>
      <c r="B3" s="41" t="n"/>
      <c r="C3" s="25">
        <f>SUM('Entitlement Register'!J3:J11)</f>
        <v/>
      </c>
      <c r="D3" s="41" t="n"/>
    </row>
    <row r="4"/>
    <row r="5">
      <c r="A5" s="26" t="inlineStr">
        <is>
          <t>Total Eligible Hectares</t>
        </is>
      </c>
      <c r="B5" s="41" t="n"/>
      <c r="C5" s="28">
        <f>SUM('Entitlement Register'!H3:H11)</f>
        <v/>
      </c>
      <c r="D5" s="41" t="n"/>
    </row>
    <row r="6"/>
    <row r="7">
      <c r="A7" s="23" t="inlineStr">
        <is>
          <t>Total Estimated BISS</t>
        </is>
      </c>
      <c r="B7" s="41" t="n"/>
      <c r="C7" s="29">
        <f>SUM('Entitlement Register'!L3:L11)</f>
        <v/>
      </c>
      <c r="D7" s="41" t="n"/>
    </row>
    <row r="8"/>
    <row r="9">
      <c r="A9" s="26" t="inlineStr">
        <is>
          <t>Total Estimated Scheme Payments</t>
        </is>
      </c>
      <c r="B9" s="41" t="n"/>
      <c r="C9" s="30">
        <f>SUM('Entitlement Register'!O3:O11)</f>
        <v/>
      </c>
      <c r="D9" s="41" t="n"/>
    </row>
    <row r="10"/>
    <row r="11">
      <c r="A11" s="23" t="inlineStr">
        <is>
          <t>Average Entitlement Value per ha</t>
        </is>
      </c>
      <c r="B11" s="41" t="n"/>
      <c r="C11" s="29">
        <f>AVERAGE('Entitlement Register'!F3:F11)</f>
        <v/>
      </c>
      <c r="D11" s="41" t="n"/>
    </row>
    <row r="12"/>
    <row r="13">
      <c r="A13" s="26" t="inlineStr">
        <is>
          <t>Applications Paid</t>
        </is>
      </c>
      <c r="B13" s="41" t="n"/>
      <c r="C13" s="31">
        <f>COUNTIF('Entitlement Register'!R3:R11,"Paid")</f>
        <v/>
      </c>
      <c r="D13" s="41" t="n"/>
    </row>
    <row r="14"/>
    <row r="15">
      <c r="A15" s="23" t="inlineStr">
        <is>
          <t>Checked Percentage</t>
        </is>
      </c>
      <c r="B15" s="41" t="n"/>
      <c r="C15" s="32">
        <f>COUNTIF('Entitlement Register'!R3:R11,"Checked")/COUNTA('Entitlement Register'!A3:A11)</f>
        <v/>
      </c>
      <c r="D15" s="41" t="n"/>
    </row>
    <row r="16"/>
    <row r="17"/>
    <row r="18"/>
    <row r="19">
      <c r="A19" s="33" t="inlineStr">
        <is>
          <t>County Reference Rates (Entitlement Value €/ha)</t>
        </is>
      </c>
    </row>
    <row r="20">
      <c r="A20" s="2" t="inlineStr">
        <is>
          <t>County</t>
        </is>
      </c>
      <c r="B20" s="2" t="inlineStr">
        <is>
          <t>Reference Rate (€/ha)</t>
        </is>
      </c>
      <c r="D20" s="33" t="inlineStr">
        <is>
          <t>County Summary</t>
        </is>
      </c>
      <c r="N20" s="2" t="inlineStr">
        <is>
          <t>Status</t>
        </is>
      </c>
      <c r="O20" s="2" t="inlineStr">
        <is>
          <t>Count</t>
        </is>
      </c>
    </row>
    <row r="21">
      <c r="A21" s="34" t="inlineStr">
        <is>
          <t>Dublin</t>
        </is>
      </c>
      <c r="B21" s="8" t="n">
        <v>185</v>
      </c>
      <c r="D21" s="2" t="inlineStr">
        <is>
          <t>County</t>
        </is>
      </c>
      <c r="E21" s="2" t="inlineStr">
        <is>
          <t>No. of Farms</t>
        </is>
      </c>
      <c r="F21" s="2" t="inlineStr">
        <is>
          <t>Eligible Hectares</t>
        </is>
      </c>
      <c r="G21" s="2" t="inlineStr">
        <is>
          <t>Estimated BISS (€)</t>
        </is>
      </c>
      <c r="H21" s="2" t="inlineStr">
        <is>
          <t>Avg Payment per ha (€)</t>
        </is>
      </c>
      <c r="N21" s="35" t="inlineStr">
        <is>
          <t>Draft</t>
        </is>
      </c>
      <c r="O21" s="36">
        <f>COUNTIF('Entitlement Register'!R3:R11,N21)</f>
        <v/>
      </c>
    </row>
    <row r="22">
      <c r="A22" s="35" t="inlineStr">
        <is>
          <t>Cork</t>
        </is>
      </c>
      <c r="B22" s="14" t="n">
        <v>245</v>
      </c>
      <c r="D22" s="4" t="inlineStr">
        <is>
          <t>Dublin</t>
        </is>
      </c>
      <c r="E22" s="37">
        <f>COUNTIF('Entitlement Register'!D3:D11,D22)</f>
        <v/>
      </c>
      <c r="F22" s="7">
        <f>SUMIF('Entitlement Register'!D3:D11,D22,'Entitlement Register'!H3:H11)</f>
        <v/>
      </c>
      <c r="G22" s="8">
        <f>SUMIF('Entitlement Register'!D3:D11,D22,'Entitlement Register'!L3:L11)</f>
        <v/>
      </c>
      <c r="H22" s="8">
        <f>IFERROR(AVERAGEIF('Entitlement Register'!D3:D11,D22,'Entitlement Register'!P3:P11),IFERROR(VLOOKUP(D22,$A$21:$B$29,2,FALSE),0))</f>
        <v/>
      </c>
      <c r="N22" s="35" t="inlineStr">
        <is>
          <t>Submitted</t>
        </is>
      </c>
      <c r="O22" s="36">
        <f>COUNTIF('Entitlement Register'!R3:R11,N22)</f>
        <v/>
      </c>
    </row>
    <row r="23">
      <c r="A23" s="34" t="inlineStr">
        <is>
          <t>Galway</t>
        </is>
      </c>
      <c r="B23" s="8" t="n">
        <v>165</v>
      </c>
      <c r="D23" s="12" t="inlineStr">
        <is>
          <t>Cork</t>
        </is>
      </c>
      <c r="E23" s="38">
        <f>COUNTIF('Entitlement Register'!D3:D11,D23)</f>
        <v/>
      </c>
      <c r="F23" s="13">
        <f>SUMIF('Entitlement Register'!D3:D11,D23,'Entitlement Register'!H3:H11)</f>
        <v/>
      </c>
      <c r="G23" s="14">
        <f>SUMIF('Entitlement Register'!D3:D11,D23,'Entitlement Register'!L3:L11)</f>
        <v/>
      </c>
      <c r="H23" s="14">
        <f>IFERROR(AVERAGEIF('Entitlement Register'!D3:D11,D23,'Entitlement Register'!P3:P11),IFERROR(VLOOKUP(D23,$A$21:$B$29,2,FALSE),0))</f>
        <v/>
      </c>
      <c r="N23" s="35" t="inlineStr">
        <is>
          <t>Checked</t>
        </is>
      </c>
      <c r="O23" s="36">
        <f>COUNTIF('Entitlement Register'!R3:R11,N23)</f>
        <v/>
      </c>
    </row>
    <row r="24">
      <c r="A24" s="35" t="inlineStr">
        <is>
          <t>Limerick</t>
        </is>
      </c>
      <c r="B24" s="14" t="n">
        <v>215</v>
      </c>
      <c r="D24" s="4" t="inlineStr">
        <is>
          <t>Galway</t>
        </is>
      </c>
      <c r="E24" s="37">
        <f>COUNTIF('Entitlement Register'!D3:D11,D24)</f>
        <v/>
      </c>
      <c r="F24" s="7">
        <f>SUMIF('Entitlement Register'!D3:D11,D24,'Entitlement Register'!H3:H11)</f>
        <v/>
      </c>
      <c r="G24" s="8">
        <f>SUMIF('Entitlement Register'!D3:D11,D24,'Entitlement Register'!L3:L11)</f>
        <v/>
      </c>
      <c r="H24" s="8">
        <f>IFERROR(AVERAGEIF('Entitlement Register'!D3:D11,D24,'Entitlement Register'!P3:P11),IFERROR(VLOOKUP(D24,$A$21:$B$29,2,FALSE),0))</f>
        <v/>
      </c>
      <c r="N24" s="35" t="inlineStr">
        <is>
          <t>Paid</t>
        </is>
      </c>
      <c r="O24" s="36">
        <f>COUNTIF('Entitlement Register'!R3:R11,N24)</f>
        <v/>
      </c>
    </row>
    <row r="25">
      <c r="A25" s="34" t="inlineStr">
        <is>
          <t>Waterford</t>
        </is>
      </c>
      <c r="B25" s="8" t="n">
        <v>285</v>
      </c>
      <c r="D25" s="12" t="inlineStr">
        <is>
          <t>Limerick</t>
        </is>
      </c>
      <c r="E25" s="38">
        <f>COUNTIF('Entitlement Register'!D3:D11,D25)</f>
        <v/>
      </c>
      <c r="F25" s="13">
        <f>SUMIF('Entitlement Register'!D3:D11,D25,'Entitlement Register'!H3:H11)</f>
        <v/>
      </c>
      <c r="G25" s="14">
        <f>SUMIF('Entitlement Register'!D3:D11,D25,'Entitlement Register'!L3:L11)</f>
        <v/>
      </c>
      <c r="H25" s="14">
        <f>IFERROR(AVERAGEIF('Entitlement Register'!D3:D11,D25,'Entitlement Register'!P3:P11),IFERROR(VLOOKUP(D25,$A$21:$B$29,2,FALSE),0))</f>
        <v/>
      </c>
    </row>
    <row r="26">
      <c r="A26" s="35" t="inlineStr">
        <is>
          <t>Kilkenny</t>
        </is>
      </c>
      <c r="B26" s="14" t="n">
        <v>175</v>
      </c>
      <c r="D26" s="4" t="inlineStr">
        <is>
          <t>Waterford</t>
        </is>
      </c>
      <c r="E26" s="37">
        <f>COUNTIF('Entitlement Register'!D3:D11,D26)</f>
        <v/>
      </c>
      <c r="F26" s="7">
        <f>SUMIF('Entitlement Register'!D3:D11,D26,'Entitlement Register'!H3:H11)</f>
        <v/>
      </c>
      <c r="G26" s="8">
        <f>SUMIF('Entitlement Register'!D3:D11,D26,'Entitlement Register'!L3:L11)</f>
        <v/>
      </c>
      <c r="H26" s="8">
        <f>IFERROR(AVERAGEIF('Entitlement Register'!D3:D11,D26,'Entitlement Register'!P3:P11),IFERROR(VLOOKUP(D26,$A$21:$B$29,2,FALSE),0))</f>
        <v/>
      </c>
    </row>
    <row r="27">
      <c r="A27" s="34" t="inlineStr">
        <is>
          <t>Sligo</t>
        </is>
      </c>
      <c r="B27" s="8" t="n">
        <v>155</v>
      </c>
      <c r="D27" s="12" t="inlineStr">
        <is>
          <t>Kilkenny</t>
        </is>
      </c>
      <c r="E27" s="38">
        <f>COUNTIF('Entitlement Register'!D3:D11,D27)</f>
        <v/>
      </c>
      <c r="F27" s="13">
        <f>SUMIF('Entitlement Register'!D3:D11,D27,'Entitlement Register'!H3:H11)</f>
        <v/>
      </c>
      <c r="G27" s="14">
        <f>SUMIF('Entitlement Register'!D3:D11,D27,'Entitlement Register'!L3:L11)</f>
        <v/>
      </c>
      <c r="H27" s="14">
        <f>IFERROR(AVERAGEIF('Entitlement Register'!D3:D11,D27,'Entitlement Register'!P3:P11),IFERROR(VLOOKUP(D27,$A$21:$B$29,2,FALSE),0))</f>
        <v/>
      </c>
    </row>
    <row r="28">
      <c r="A28" s="35" t="inlineStr">
        <is>
          <t>Wexford</t>
        </is>
      </c>
      <c r="B28" s="14" t="n">
        <v>205</v>
      </c>
      <c r="D28" s="4" t="inlineStr">
        <is>
          <t>Sligo</t>
        </is>
      </c>
      <c r="E28" s="37">
        <f>COUNTIF('Entitlement Register'!D3:D11,D28)</f>
        <v/>
      </c>
      <c r="F28" s="7">
        <f>SUMIF('Entitlement Register'!D3:D11,D28,'Entitlement Register'!H3:H11)</f>
        <v/>
      </c>
      <c r="G28" s="8">
        <f>SUMIF('Entitlement Register'!D3:D11,D28,'Entitlement Register'!L3:L11)</f>
        <v/>
      </c>
      <c r="H28" s="8">
        <f>IFERROR(AVERAGEIF('Entitlement Register'!D3:D11,D28,'Entitlement Register'!P3:P11),IFERROR(VLOOKUP(D28,$A$21:$B$29,2,FALSE),0))</f>
        <v/>
      </c>
    </row>
    <row r="29">
      <c r="A29" s="34" t="inlineStr">
        <is>
          <t>Louth</t>
        </is>
      </c>
      <c r="B29" s="8" t="n">
        <v>195</v>
      </c>
      <c r="D29" s="12" t="inlineStr">
        <is>
          <t>Wexford</t>
        </is>
      </c>
      <c r="E29" s="38">
        <f>COUNTIF('Entitlement Register'!D3:D11,D29)</f>
        <v/>
      </c>
      <c r="F29" s="13">
        <f>SUMIF('Entitlement Register'!D3:D11,D29,'Entitlement Register'!H3:H11)</f>
        <v/>
      </c>
      <c r="G29" s="14">
        <f>SUMIF('Entitlement Register'!D3:D11,D29,'Entitlement Register'!L3:L11)</f>
        <v/>
      </c>
      <c r="H29" s="14">
        <f>IFERROR(AVERAGEIF('Entitlement Register'!D3:D11,D29,'Entitlement Register'!P3:P11),IFERROR(VLOOKUP(D29,$A$21:$B$29,2,FALSE),0))</f>
        <v/>
      </c>
    </row>
    <row r="30">
      <c r="D30" s="4" t="inlineStr">
        <is>
          <t>Louth</t>
        </is>
      </c>
      <c r="E30" s="37">
        <f>COUNTIF('Entitlement Register'!D3:D11,D30)</f>
        <v/>
      </c>
      <c r="F30" s="7">
        <f>SUMIF('Entitlement Register'!D3:D11,D30,'Entitlement Register'!H3:H11)</f>
        <v/>
      </c>
      <c r="G30" s="8">
        <f>SUMIF('Entitlement Register'!D3:D11,D30,'Entitlement Register'!L3:L11)</f>
        <v/>
      </c>
      <c r="H30" s="8">
        <f>IFERROR(AVERAGEIF('Entitlement Register'!D3:D11,D30,'Entitlement Register'!P3:P11),IFERROR(VLOOKUP(D30,$A$21:$B$29,2,FALSE),0))</f>
        <v/>
      </c>
    </row>
  </sheetData>
  <mergeCells count="17">
    <mergeCell ref="A1:H1"/>
    <mergeCell ref="A3:B3"/>
    <mergeCell ref="C3:D3"/>
    <mergeCell ref="A5:B5"/>
    <mergeCell ref="C5:D5"/>
    <mergeCell ref="A7:B7"/>
    <mergeCell ref="C7:D7"/>
    <mergeCell ref="A9:B9"/>
    <mergeCell ref="C9:D9"/>
    <mergeCell ref="A11:B11"/>
    <mergeCell ref="C11:D11"/>
    <mergeCell ref="A13:B13"/>
    <mergeCell ref="C13:D13"/>
    <mergeCell ref="A15:B15"/>
    <mergeCell ref="C15:D15"/>
    <mergeCell ref="A19:H19"/>
    <mergeCell ref="D20:H20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 ht="28" customHeight="1">
      <c r="A1" s="1" t="inlineStr">
        <is>
          <t>Instructions – BISS Entitlement Register Workbook</t>
        </is>
      </c>
    </row>
    <row r="2"/>
    <row r="3" ht="44" customHeight="1">
      <c r="A3" s="39" t="inlineStr">
        <is>
          <t>Purpose</t>
        </is>
      </c>
      <c r="B3" s="4" t="inlineStr">
        <is>
          <t>This workbook helps Irish farmers and agricultural advisers track Basic Income Support for Sustainability (BISS) entitlements, eligible hectares and estimated payment values for 2026.</t>
        </is>
      </c>
    </row>
    <row r="4" ht="44" customHeight="1">
      <c r="A4" s="40" t="inlineStr">
        <is>
          <t>Terminology</t>
        </is>
      </c>
      <c r="B4" s="12" t="inlineStr">
        <is>
          <t>The historic 'Basic Payment Scheme' (BPS) was replaced by BISS under the current CAP Strategic Plan. References to 'basic payment' in older records generally correspond to BISS today.</t>
        </is>
      </c>
    </row>
    <row r="5" ht="44" customHeight="1">
      <c r="A5" s="39" t="inlineStr">
        <is>
          <t>Data entry</t>
        </is>
      </c>
      <c r="B5" s="4" t="inlineStr">
        <is>
          <t>Enter only confirmed entitlement, hectare and transfer information taken from DAFM records. Pale yellow cells are input cells; all other calculation cells are formula-driven.</t>
        </is>
      </c>
    </row>
    <row r="6" ht="44" customHeight="1">
      <c r="A6" s="40" t="inlineStr">
        <is>
          <t>Adjusted Units</t>
        </is>
      </c>
      <c r="B6" s="12" t="inlineStr">
        <is>
          <t>Calculated as Entitlement Units Held plus Transfer In / Out (positive for transfers in, negative for transfers out).</t>
        </is>
      </c>
    </row>
    <row r="7" ht="44" customHeight="1">
      <c r="A7" s="39" t="inlineStr">
        <is>
          <t>Claimed Units</t>
        </is>
      </c>
      <c r="B7" s="4" t="inlineStr">
        <is>
          <t>Calculated as the lesser of Eligible Hectares Declared and Adjusted Units, since payment is limited to the number of entitlements held.</t>
        </is>
      </c>
    </row>
    <row r="8" ht="44" customHeight="1">
      <c r="A8" s="40" t="inlineStr">
        <is>
          <t>Estimated payments</t>
        </is>
      </c>
      <c r="B8" s="12" t="inlineStr">
        <is>
          <t>Estimated BISS Value = Claimed Units × Entitlement Value per ha. Estimated Total Payment adds Greening / Eco-Scheme and other scheme payments. Payment per Eligible Hectare divides the total by eligible hectares.</t>
        </is>
      </c>
    </row>
    <row r="9" ht="44" customHeight="1">
      <c r="A9" s="39" t="inlineStr">
        <is>
          <t>Active Farmer</t>
        </is>
      </c>
      <c r="B9" s="4" t="inlineStr">
        <is>
          <t>Confirm 'Yes' only where the applicant meets the active farmer definition. Rows marked 'No' are highlighted red for follow-up.</t>
        </is>
      </c>
    </row>
    <row r="10" ht="44" customHeight="1">
      <c r="A10" s="40" t="inlineStr">
        <is>
          <t>Application Status</t>
        </is>
      </c>
      <c r="B10" s="12" t="inlineStr">
        <is>
          <t>Use the dropdown to track Draft, Submitted, Checked or Paid. Paid applications are highlighted green.</t>
        </is>
      </c>
    </row>
    <row r="11" ht="44" customHeight="1">
      <c r="A11" s="39" t="inlineStr">
        <is>
          <t>Scheme rules</t>
        </is>
      </c>
      <c r="B11" s="4" t="inlineStr">
        <is>
          <t>Entitlements may be subject to eligibility rules, transfer conditions, convergence, reductions, penalties and other official scheme requirements. Estimates may differ from final payments.</t>
        </is>
      </c>
    </row>
    <row r="12" ht="44" customHeight="1">
      <c r="A12" s="40" t="inlineStr">
        <is>
          <t>Verification</t>
        </is>
      </c>
      <c r="B12" s="12" t="inlineStr">
        <is>
          <t>Verify all figures through DAFM, AgFood, the relevant agricultural adviser or the official payment statement before making financial decisions.</t>
        </is>
      </c>
    </row>
    <row r="13" ht="44" customHeight="1">
      <c r="A13" s="39" t="inlineStr">
        <is>
          <t>Data protection</t>
        </is>
      </c>
      <c r="B13" s="4" t="inlineStr">
        <is>
          <t>Do not enter PPS numbers, bank details or unnecessary personal data. Follow GDPR and Data Protection Commission guidance when storing or sharing this file.</t>
        </is>
      </c>
    </row>
    <row r="14" ht="44" customHeight="1">
      <c r="A14" s="40" t="inlineStr">
        <is>
          <t>Disclaimer</t>
        </is>
      </c>
      <c r="B14" s="12" t="inlineStr">
        <is>
          <t>All figures are planning estimates for 2026 and must not be relied upon as confirmed payment amounts.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2026-08-01T15:17:58Z</dcterms:created>
  <dcterms:modified xmlns:dcterms="http://purl.org/dc/terms/" xmlns:xsi="http://www.w3.org/2001/XMLSchema-instance" xsi:type="dcterms:W3CDTF">2026-08-01T15:17:58Z</dcterms:modified>
</cp:coreProperties>
</file>