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s" sheetId="1" state="visible" r:id="rId1"/>
    <sheet xmlns:r="http://schemas.openxmlformats.org/officeDocument/2006/relationships" name="Room Rat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&quot;€&quot;#,##0.00"/>
    <numFmt numFmtId="166" formatCode="0.0%"/>
    <numFmt numFmtId="167" formatCode="0.0"/>
  </numFmts>
  <fonts count="8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</font>
    <font>
      <b val="1"/>
      <color rgb="00FFFFFF"/>
    </font>
    <font>
      <i val="1"/>
      <sz val="9"/>
    </font>
    <font>
      <b val="1"/>
      <color rgb="000F766E"/>
    </font>
    <font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pivotButton="0" quotePrefix="0" xfId="0"/>
    <xf numFmtId="164" fontId="0" fillId="4" borderId="1" applyAlignment="1" pivotButton="0" quotePrefix="0" xfId="0">
      <alignment horizontal="center" vertical="center"/>
    </xf>
    <xf numFmtId="165" fontId="0" fillId="4" borderId="1" pivotButton="0" quotePrefix="0" xfId="0"/>
    <xf numFmtId="165" fontId="0" fillId="3" borderId="1" pivotButton="0" quotePrefix="0" xfId="0"/>
    <xf numFmtId="0" fontId="0" fillId="5" borderId="1" applyAlignment="1" pivotButton="0" quotePrefix="0" xfId="0">
      <alignment horizontal="center" vertical="center"/>
    </xf>
    <xf numFmtId="0" fontId="0" fillId="5" borderId="1" pivotButton="0" quotePrefix="0" xfId="0"/>
    <xf numFmtId="164" fontId="0" fillId="5" borderId="1" applyAlignment="1" pivotButton="0" quotePrefix="0" xfId="0">
      <alignment horizontal="center" vertical="center"/>
    </xf>
    <xf numFmtId="165" fontId="0" fillId="5" borderId="1" pivotButton="0" quotePrefix="0" xfId="0"/>
    <xf numFmtId="0" fontId="4" fillId="6" borderId="1" pivotButton="0" quotePrefix="0" xfId="0"/>
    <xf numFmtId="165" fontId="4" fillId="6" borderId="1" pivotButton="0" quotePrefix="0" xfId="0"/>
    <xf numFmtId="0" fontId="1" fillId="0" borderId="0" pivotButton="0" quotePrefix="0" xfId="0"/>
    <xf numFmtId="0" fontId="5" fillId="0" borderId="0" pivotButton="0" quotePrefix="0" xfId="0"/>
    <xf numFmtId="0" fontId="3" fillId="0" borderId="0" pivotButton="0" quotePrefix="0" xfId="0"/>
    <xf numFmtId="166" fontId="6" fillId="0" borderId="0" pivotButton="0" quotePrefix="0" xfId="0"/>
    <xf numFmtId="0" fontId="7" fillId="6" borderId="1" pivotButton="0" quotePrefix="0" xfId="0"/>
    <xf numFmtId="1" fontId="6" fillId="4" borderId="1" pivotButton="0" quotePrefix="0" xfId="0"/>
    <xf numFmtId="1" fontId="6" fillId="5" borderId="1" pivotButton="0" quotePrefix="0" xfId="0"/>
    <xf numFmtId="165" fontId="6" fillId="4" borderId="1" pivotButton="0" quotePrefix="0" xfId="0"/>
    <xf numFmtId="165" fontId="6" fillId="5" borderId="1" pivotButton="0" quotePrefix="0" xfId="0"/>
    <xf numFmtId="167" fontId="6" fillId="4" borderId="1" pivotButton="0" quotePrefix="0" xfId="0"/>
    <xf numFmtId="0" fontId="7" fillId="6" borderId="0" pivotButton="0" quotePrefix="0" xfId="0"/>
    <xf numFmtId="0" fontId="2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 wrapText="1"/>
    </xf>
    <xf numFmtId="0" fontId="3" fillId="5" borderId="1" applyAlignment="1" pivotButton="0" quotePrefix="0" xfId="0">
      <alignment vertical="center"/>
    </xf>
    <xf numFmtId="0" fontId="0" fillId="5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/>
    </xf>
    <xf numFmtId="0" fontId="0" fillId="4" borderId="1" applyAlignment="1" pivotButton="0" quotePrefix="0" xfId="0">
      <alignment vertical="center" wrapText="1"/>
    </xf>
    <xf numFmtId="164" fontId="0" fillId="4" borderId="1" applyAlignment="1" pivotButton="0" quotePrefix="0" xfId="0">
      <alignment horizontal="center" vertical="center"/>
    </xf>
    <xf numFmtId="165" fontId="0" fillId="4" borderId="1" pivotButton="0" quotePrefix="0" xfId="0"/>
    <xf numFmtId="165" fontId="0" fillId="3" borderId="1" pivotButton="0" quotePrefix="0" xfId="0"/>
    <xf numFmtId="164" fontId="0" fillId="5" borderId="1" applyAlignment="1" pivotButton="0" quotePrefix="0" xfId="0">
      <alignment horizontal="center" vertical="center"/>
    </xf>
    <xf numFmtId="165" fontId="0" fillId="5" borderId="1" pivotButton="0" quotePrefix="0" xfId="0"/>
    <xf numFmtId="165" fontId="4" fillId="6" borderId="1" pivotButton="0" quotePrefix="0" xfId="0"/>
    <xf numFmtId="166" fontId="6" fillId="0" borderId="0" pivotButton="0" quotePrefix="0" xfId="0"/>
    <xf numFmtId="165" fontId="6" fillId="4" borderId="1" pivotButton="0" quotePrefix="0" xfId="0"/>
    <xf numFmtId="165" fontId="6" fillId="5" borderId="1" pivotButton="0" quotePrefix="0" xfId="0"/>
    <xf numFmtId="167" fontId="6" fillId="4" borderId="1" pivotButton="0" quotePrefix="0" xfId="0"/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b val="1"/>
        <color rgb="00FFFFFF"/>
      </font>
      <fill>
        <patternFill patternType="solid">
          <fgColor rgb="00D1D5DB"/>
          <bgColor rgb="00D1D5DB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Room Type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'Room Rates'!G3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'Room Rates'!$A$4:$A$8</f>
            </numRef>
          </cat>
          <val>
            <numRef>
              <f>'Room Rates'!$G$4:$G$8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Room Type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Booking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'Dashboard'!B16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'Dashboard'!$A$17:$A$20</f>
            </numRef>
          </cat>
          <val>
            <numRef>
              <f>'Dashboard'!$B$17:$B$20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15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7" customWidth="1" min="3" max="3"/>
    <col width="12" customWidth="1" min="4" max="4"/>
    <col width="12" customWidth="1" min="5" max="5"/>
    <col width="8" customWidth="1" min="6" max="6"/>
    <col width="14" customWidth="1" min="7" max="7"/>
    <col width="14" customWidth="1" min="8" max="8"/>
    <col width="13" customWidth="1" min="9" max="9"/>
    <col width="13" customWidth="1" min="10" max="10"/>
    <col width="15" customWidth="1" min="11" max="11"/>
    <col width="14" customWidth="1" min="12" max="12"/>
    <col width="8" customWidth="1" min="13" max="13"/>
    <col width="12" customWidth="1" min="14" max="14"/>
    <col width="15" customWidth="1" min="15" max="15"/>
  </cols>
  <sheetData>
    <row r="1">
      <c r="A1" s="1" t="inlineStr">
        <is>
          <t>Cliff View B&amp;B, Dingle, Co. Kerry — Booking Calendar 2026</t>
        </is>
      </c>
    </row>
    <row r="2"/>
    <row r="3">
      <c r="A3" s="2" t="inlineStr">
        <is>
          <t>Booking Ref</t>
        </is>
      </c>
      <c r="B3" s="2" t="inlineStr">
        <is>
          <t>Guest Name</t>
        </is>
      </c>
      <c r="C3" s="2" t="inlineStr">
        <is>
          <t>Room Type</t>
        </is>
      </c>
      <c r="D3" s="2" t="inlineStr">
        <is>
          <t>Check-in</t>
        </is>
      </c>
      <c r="E3" s="2" t="inlineStr">
        <is>
          <t>Check-out</t>
        </is>
      </c>
      <c r="F3" s="2" t="inlineStr">
        <is>
          <t>Nights</t>
        </is>
      </c>
      <c r="G3" s="2" t="inlineStr">
        <is>
          <t>Rate/Night (€)</t>
        </is>
      </c>
      <c r="H3" s="2" t="inlineStr">
        <is>
          <t>Room Total (€)</t>
        </is>
      </c>
      <c r="I3" s="2" t="inlineStr">
        <is>
          <t>VAT 13.5% (€)</t>
        </is>
      </c>
      <c r="J3" s="2" t="inlineStr">
        <is>
          <t>Total Due (€)</t>
        </is>
      </c>
      <c r="K3" s="2" t="inlineStr">
        <is>
          <t>Deposit Paid (€)</t>
        </is>
      </c>
      <c r="L3" s="2" t="inlineStr">
        <is>
          <t>Balance Due (€)</t>
        </is>
      </c>
      <c r="M3" s="2" t="inlineStr">
        <is>
          <t>Guests</t>
        </is>
      </c>
      <c r="N3" s="2" t="inlineStr">
        <is>
          <t>Status</t>
        </is>
      </c>
      <c r="O3" s="2" t="inlineStr">
        <is>
          <t>Contact Number</t>
        </is>
      </c>
    </row>
    <row r="4">
      <c r="A4" s="3" t="inlineStr">
        <is>
          <t>BB-101</t>
        </is>
      </c>
      <c r="B4" s="4" t="inlineStr">
        <is>
          <t>Aoife Byrne</t>
        </is>
      </c>
      <c r="C4" s="4" t="inlineStr">
        <is>
          <t>Double En-suite</t>
        </is>
      </c>
      <c r="D4" s="31" t="n">
        <v>46213</v>
      </c>
      <c r="E4" s="31" t="n">
        <v>46216</v>
      </c>
      <c r="F4" s="3">
        <f>E4-D4</f>
        <v/>
      </c>
      <c r="G4" s="32">
        <f>IFERROR(VLOOKUP(C4,'Room Rates'!$A$4:$B$8,2,FALSE),0)</f>
        <v/>
      </c>
      <c r="H4" s="32">
        <f>F4*G4</f>
        <v/>
      </c>
      <c r="I4" s="32">
        <f>H4*0.135</f>
        <v/>
      </c>
      <c r="J4" s="32">
        <f>H4+I4</f>
        <v/>
      </c>
      <c r="K4" s="33" t="n">
        <v>350</v>
      </c>
      <c r="L4" s="32">
        <f>J4-K4</f>
        <v/>
      </c>
      <c r="M4" s="3" t="n">
        <v>2</v>
      </c>
      <c r="N4" s="3" t="inlineStr">
        <is>
          <t>Confirmed</t>
        </is>
      </c>
      <c r="O4" s="4" t="inlineStr">
        <is>
          <t>087 123 4567</t>
        </is>
      </c>
    </row>
    <row r="5">
      <c r="A5" s="8" t="inlineStr">
        <is>
          <t>BB-102</t>
        </is>
      </c>
      <c r="B5" s="9" t="inlineStr">
        <is>
          <t>Seán Malone</t>
        </is>
      </c>
      <c r="C5" s="9" t="inlineStr">
        <is>
          <t>Single</t>
        </is>
      </c>
      <c r="D5" s="34" t="n">
        <v>46215</v>
      </c>
      <c r="E5" s="34" t="n">
        <v>46217</v>
      </c>
      <c r="F5" s="8">
        <f>E5-D5</f>
        <v/>
      </c>
      <c r="G5" s="35">
        <f>IFERROR(VLOOKUP(C5,'Room Rates'!$A$4:$B$8,2,FALSE),0)</f>
        <v/>
      </c>
      <c r="H5" s="35">
        <f>F5*G5</f>
        <v/>
      </c>
      <c r="I5" s="35">
        <f>H5*0.135</f>
        <v/>
      </c>
      <c r="J5" s="35">
        <f>H5+I5</f>
        <v/>
      </c>
      <c r="K5" s="33" t="n">
        <v>65</v>
      </c>
      <c r="L5" s="35">
        <f>J5-K5</f>
        <v/>
      </c>
      <c r="M5" s="8" t="n">
        <v>1</v>
      </c>
      <c r="N5" s="8" t="inlineStr">
        <is>
          <t>Confirmed</t>
        </is>
      </c>
      <c r="O5" s="9" t="inlineStr">
        <is>
          <t>086 234 5678</t>
        </is>
      </c>
    </row>
    <row r="6">
      <c r="A6" s="3" t="inlineStr">
        <is>
          <t>BB-103</t>
        </is>
      </c>
      <c r="B6" s="4" t="inlineStr">
        <is>
          <t>Niamh O'Sullivan</t>
        </is>
      </c>
      <c r="C6" s="4" t="inlineStr">
        <is>
          <t>Family Room</t>
        </is>
      </c>
      <c r="D6" s="31" t="n">
        <v>46218</v>
      </c>
      <c r="E6" s="31" t="n">
        <v>46221</v>
      </c>
      <c r="F6" s="3">
        <f>E6-D6</f>
        <v/>
      </c>
      <c r="G6" s="32">
        <f>IFERROR(VLOOKUP(C6,'Room Rates'!$A$4:$B$8,2,FALSE),0)</f>
        <v/>
      </c>
      <c r="H6" s="32">
        <f>F6*G6</f>
        <v/>
      </c>
      <c r="I6" s="32">
        <f>H6*0.135</f>
        <v/>
      </c>
      <c r="J6" s="32">
        <f>H6+I6</f>
        <v/>
      </c>
      <c r="K6" s="33" t="n">
        <v>500</v>
      </c>
      <c r="L6" s="32">
        <f>J6-K6</f>
        <v/>
      </c>
      <c r="M6" s="3" t="n">
        <v>4</v>
      </c>
      <c r="N6" s="3" t="inlineStr">
        <is>
          <t>Pending</t>
        </is>
      </c>
      <c r="O6" s="4" t="inlineStr">
        <is>
          <t>085 345 6789</t>
        </is>
      </c>
    </row>
    <row r="7">
      <c r="A7" s="8" t="inlineStr">
        <is>
          <t>BB-104</t>
        </is>
      </c>
      <c r="B7" s="9" t="inlineStr">
        <is>
          <t>Cian Fitzgerald</t>
        </is>
      </c>
      <c r="C7" s="9" t="inlineStr">
        <is>
          <t>Twin En-suite</t>
        </is>
      </c>
      <c r="D7" s="34" t="n">
        <v>46221</v>
      </c>
      <c r="E7" s="34" t="n">
        <v>46223</v>
      </c>
      <c r="F7" s="8">
        <f>E7-D7</f>
        <v/>
      </c>
      <c r="G7" s="35">
        <f>IFERROR(VLOOKUP(C7,'Room Rates'!$A$4:$B$8,2,FALSE),0)</f>
        <v/>
      </c>
      <c r="H7" s="35">
        <f>F7*G7</f>
        <v/>
      </c>
      <c r="I7" s="35">
        <f>H7*0.135</f>
        <v/>
      </c>
      <c r="J7" s="35">
        <f>H7+I7</f>
        <v/>
      </c>
      <c r="K7" s="33" t="n">
        <v>190</v>
      </c>
      <c r="L7" s="35">
        <f>J7-K7</f>
        <v/>
      </c>
      <c r="M7" s="8" t="n">
        <v>2</v>
      </c>
      <c r="N7" s="8" t="inlineStr">
        <is>
          <t>Confirmed</t>
        </is>
      </c>
      <c r="O7" s="9" t="inlineStr">
        <is>
          <t>083 456 7890</t>
        </is>
      </c>
    </row>
    <row r="8">
      <c r="A8" s="3" t="inlineStr">
        <is>
          <t>BB-105</t>
        </is>
      </c>
      <c r="B8" s="4" t="inlineStr">
        <is>
          <t>Saoirse Kelly</t>
        </is>
      </c>
      <c r="C8" s="4" t="inlineStr">
        <is>
          <t>Superior Double</t>
        </is>
      </c>
      <c r="D8" s="31" t="n">
        <v>46223</v>
      </c>
      <c r="E8" s="31" t="n">
        <v>46225</v>
      </c>
      <c r="F8" s="3">
        <f>E8-D8</f>
        <v/>
      </c>
      <c r="G8" s="32">
        <f>IFERROR(VLOOKUP(C8,'Room Rates'!$A$4:$B$8,2,FALSE),0)</f>
        <v/>
      </c>
      <c r="H8" s="32">
        <f>F8*G8</f>
        <v/>
      </c>
      <c r="I8" s="32">
        <f>H8*0.135</f>
        <v/>
      </c>
      <c r="J8" s="32">
        <f>H8+I8</f>
        <v/>
      </c>
      <c r="K8" s="33" t="n">
        <v>220</v>
      </c>
      <c r="L8" s="32">
        <f>J8-K8</f>
        <v/>
      </c>
      <c r="M8" s="3" t="n">
        <v>2</v>
      </c>
      <c r="N8" s="3" t="inlineStr">
        <is>
          <t>Completed</t>
        </is>
      </c>
      <c r="O8" s="4" t="inlineStr">
        <is>
          <t>089 567 8901</t>
        </is>
      </c>
    </row>
    <row r="9">
      <c r="A9" s="8" t="inlineStr">
        <is>
          <t>BB-106</t>
        </is>
      </c>
      <c r="B9" s="9" t="inlineStr">
        <is>
          <t>Conor Walsh</t>
        </is>
      </c>
      <c r="C9" s="9" t="inlineStr">
        <is>
          <t>Double En-suite</t>
        </is>
      </c>
      <c r="D9" s="34" t="n">
        <v>46225</v>
      </c>
      <c r="E9" s="34" t="n">
        <v>46227</v>
      </c>
      <c r="F9" s="8">
        <f>E9-D9</f>
        <v/>
      </c>
      <c r="G9" s="35">
        <f>IFERROR(VLOOKUP(C9,'Room Rates'!$A$4:$B$8,2,FALSE),0)</f>
        <v/>
      </c>
      <c r="H9" s="35">
        <f>F9*G9</f>
        <v/>
      </c>
      <c r="I9" s="35">
        <f>H9*0.135</f>
        <v/>
      </c>
      <c r="J9" s="35">
        <f>H9+I9</f>
        <v/>
      </c>
      <c r="K9" s="33" t="n">
        <v>190</v>
      </c>
      <c r="L9" s="35">
        <f>J9-K9</f>
        <v/>
      </c>
      <c r="M9" s="8" t="n">
        <v>2</v>
      </c>
      <c r="N9" s="8" t="inlineStr">
        <is>
          <t>Confirmed</t>
        </is>
      </c>
      <c r="O9" s="9" t="inlineStr">
        <is>
          <t>087 678 9012</t>
        </is>
      </c>
    </row>
    <row r="10">
      <c r="A10" s="3" t="inlineStr">
        <is>
          <t>BB-107</t>
        </is>
      </c>
      <c r="B10" s="4" t="inlineStr">
        <is>
          <t>Roisín Doyle</t>
        </is>
      </c>
      <c r="C10" s="4" t="inlineStr">
        <is>
          <t>Single</t>
        </is>
      </c>
      <c r="D10" s="31" t="n">
        <v>46228</v>
      </c>
      <c r="E10" s="31" t="n">
        <v>46229</v>
      </c>
      <c r="F10" s="3">
        <f>E10-D10</f>
        <v/>
      </c>
      <c r="G10" s="32">
        <f>IFERROR(VLOOKUP(C10,'Room Rates'!$A$4:$B$8,2,FALSE),0)</f>
        <v/>
      </c>
      <c r="H10" s="32">
        <f>F10*G10</f>
        <v/>
      </c>
      <c r="I10" s="32">
        <f>H10*0.135</f>
        <v/>
      </c>
      <c r="J10" s="32">
        <f>H10+I10</f>
        <v/>
      </c>
      <c r="K10" s="33" t="n">
        <v>0</v>
      </c>
      <c r="L10" s="32">
        <f>J10-K10</f>
        <v/>
      </c>
      <c r="M10" s="3" t="n">
        <v>1</v>
      </c>
      <c r="N10" s="3" t="inlineStr">
        <is>
          <t>Cancelled</t>
        </is>
      </c>
      <c r="O10" s="4" t="inlineStr">
        <is>
          <t>086 789 0123</t>
        </is>
      </c>
    </row>
    <row r="11">
      <c r="A11" s="8" t="inlineStr">
        <is>
          <t>BB-108</t>
        </is>
      </c>
      <c r="B11" s="9" t="inlineStr">
        <is>
          <t>Eoin Brennan</t>
        </is>
      </c>
      <c r="C11" s="9" t="inlineStr">
        <is>
          <t>Family Room</t>
        </is>
      </c>
      <c r="D11" s="34" t="n">
        <v>46230</v>
      </c>
      <c r="E11" s="34" t="n">
        <v>46233</v>
      </c>
      <c r="F11" s="8">
        <f>E11-D11</f>
        <v/>
      </c>
      <c r="G11" s="35">
        <f>IFERROR(VLOOKUP(C11,'Room Rates'!$A$4:$B$8,2,FALSE),0)</f>
        <v/>
      </c>
      <c r="H11" s="35">
        <f>F11*G11</f>
        <v/>
      </c>
      <c r="I11" s="35">
        <f>H11*0.135</f>
        <v/>
      </c>
      <c r="J11" s="35">
        <f>H11+I11</f>
        <v/>
      </c>
      <c r="K11" s="33" t="n">
        <v>420</v>
      </c>
      <c r="L11" s="35">
        <f>J11-K11</f>
        <v/>
      </c>
      <c r="M11" s="8" t="n">
        <v>4</v>
      </c>
      <c r="N11" s="8" t="inlineStr">
        <is>
          <t>Confirmed</t>
        </is>
      </c>
      <c r="O11" s="9" t="inlineStr">
        <is>
          <t>085 890 1234</t>
        </is>
      </c>
    </row>
    <row r="12">
      <c r="A12" s="3" t="inlineStr">
        <is>
          <t>BB-109</t>
        </is>
      </c>
      <c r="B12" s="4" t="inlineStr">
        <is>
          <t>Clodagh Ryan</t>
        </is>
      </c>
      <c r="C12" s="4" t="inlineStr">
        <is>
          <t>Twin En-suite</t>
        </is>
      </c>
      <c r="D12" s="31" t="n">
        <v>46235</v>
      </c>
      <c r="E12" s="31" t="n">
        <v>46237</v>
      </c>
      <c r="F12" s="3">
        <f>E12-D12</f>
        <v/>
      </c>
      <c r="G12" s="32">
        <f>IFERROR(VLOOKUP(C12,'Room Rates'!$A$4:$B$8,2,FALSE),0)</f>
        <v/>
      </c>
      <c r="H12" s="32">
        <f>F12*G12</f>
        <v/>
      </c>
      <c r="I12" s="32">
        <f>H12*0.135</f>
        <v/>
      </c>
      <c r="J12" s="32">
        <f>H12+I12</f>
        <v/>
      </c>
      <c r="K12" s="33" t="n">
        <v>190</v>
      </c>
      <c r="L12" s="32">
        <f>J12-K12</f>
        <v/>
      </c>
      <c r="M12" s="3" t="n">
        <v>2</v>
      </c>
      <c r="N12" s="3" t="inlineStr">
        <is>
          <t>Pending</t>
        </is>
      </c>
      <c r="O12" s="4" t="inlineStr">
        <is>
          <t>083 901 2345</t>
        </is>
      </c>
    </row>
    <row r="13">
      <c r="A13" s="8" t="inlineStr">
        <is>
          <t>BB-110</t>
        </is>
      </c>
      <c r="B13" s="9" t="inlineStr">
        <is>
          <t>Darragh Nolan</t>
        </is>
      </c>
      <c r="C13" s="9" t="inlineStr">
        <is>
          <t>Superior Double</t>
        </is>
      </c>
      <c r="D13" s="34" t="n">
        <v>46237</v>
      </c>
      <c r="E13" s="34" t="n">
        <v>46240</v>
      </c>
      <c r="F13" s="8">
        <f>E13-D13</f>
        <v/>
      </c>
      <c r="G13" s="35">
        <f>IFERROR(VLOOKUP(C13,'Room Rates'!$A$4:$B$8,2,FALSE),0)</f>
        <v/>
      </c>
      <c r="H13" s="35">
        <f>F13*G13</f>
        <v/>
      </c>
      <c r="I13" s="35">
        <f>H13*0.135</f>
        <v/>
      </c>
      <c r="J13" s="35">
        <f>H13+I13</f>
        <v/>
      </c>
      <c r="K13" s="33" t="n">
        <v>330</v>
      </c>
      <c r="L13" s="35">
        <f>J13-K13</f>
        <v/>
      </c>
      <c r="M13" s="8" t="n">
        <v>2</v>
      </c>
      <c r="N13" s="8" t="inlineStr">
        <is>
          <t>Confirmed</t>
        </is>
      </c>
      <c r="O13" s="9" t="inlineStr">
        <is>
          <t>089 012 3456</t>
        </is>
      </c>
    </row>
    <row r="14"/>
    <row r="15">
      <c r="A15" s="12" t="n"/>
      <c r="B15" s="12" t="inlineStr">
        <is>
          <t>TOTALS</t>
        </is>
      </c>
      <c r="C15" s="12" t="n"/>
      <c r="D15" s="12" t="n"/>
      <c r="E15" s="12" t="n"/>
      <c r="F15" s="12">
        <f>SUM(F4:F13)</f>
        <v/>
      </c>
      <c r="G15" s="12" t="n"/>
      <c r="H15" s="36">
        <f>SUM(H4:H13)</f>
        <v/>
      </c>
      <c r="I15" s="36">
        <f>SUM(I4:I13)</f>
        <v/>
      </c>
      <c r="J15" s="36">
        <f>SUM(J4:J13)</f>
        <v/>
      </c>
      <c r="K15" s="36">
        <f>SUM(K4:K13)</f>
        <v/>
      </c>
      <c r="L15" s="36">
        <f>SUM(L4:L13)</f>
        <v/>
      </c>
      <c r="M15" s="12" t="n"/>
      <c r="N15" s="12" t="n"/>
      <c r="O15" s="12" t="n"/>
    </row>
  </sheetData>
  <mergeCells count="1">
    <mergeCell ref="A1:O1"/>
  </mergeCells>
  <conditionalFormatting sqref="N4:N13">
    <cfRule type="expression" priority="1" dxfId="0" stopIfTrue="1">
      <formula>N4="Confirmed"</formula>
    </cfRule>
    <cfRule type="expression" priority="2" dxfId="1" stopIfTrue="1">
      <formula>N4="Cancelled"</formula>
    </cfRule>
  </conditionalFormatting>
  <conditionalFormatting sqref="L4:L13">
    <cfRule type="expression" priority="3" dxfId="2" stopIfTrue="1">
      <formula>L4&gt;0</formula>
    </cfRule>
  </conditionalFormatting>
  <dataValidations count="2">
    <dataValidation sqref="N4:N13" showErrorMessage="1" showInputMessage="1" allowBlank="1" type="list">
      <formula1>"Confirmed,Pending,Cancelled,Completed"</formula1>
    </dataValidation>
    <dataValidation sqref="C4:C13" showErrorMessage="1" showInputMessage="1" allowBlank="1" type="list">
      <formula1>"Single,Double En-suite,Twin En-suite,Family Room,Superior Double"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12" customWidth="1" min="3" max="3"/>
    <col width="15" customWidth="1" min="4" max="4"/>
    <col width="14" customWidth="1" min="5" max="5"/>
    <col width="15" customWidth="1" min="6" max="6"/>
    <col width="14" customWidth="1" min="7" max="7"/>
  </cols>
  <sheetData>
    <row r="1">
      <c r="A1" s="14" t="inlineStr">
        <is>
          <t>Room Types, Rates and Occupancy Summary</t>
        </is>
      </c>
    </row>
    <row r="2"/>
    <row r="3">
      <c r="A3" s="2" t="n"/>
      <c r="B3" s="2" t="n"/>
      <c r="C3" s="2" t="n"/>
      <c r="D3" s="2" t="n"/>
      <c r="E3" s="2" t="n"/>
      <c r="F3" s="2" t="n"/>
      <c r="G3" s="2" t="n"/>
    </row>
    <row r="4">
      <c r="A4" s="4" t="inlineStr">
        <is>
          <t>Single</t>
        </is>
      </c>
      <c r="B4" s="33" t="n">
        <v>65</v>
      </c>
      <c r="C4" s="3" t="n">
        <v>1</v>
      </c>
      <c r="D4" s="3" t="n">
        <v>2</v>
      </c>
      <c r="E4" s="3">
        <f>SUMIF(Bookings!$C$4:$C$13,A4,Bookings!$F$4:$F$13)</f>
        <v/>
      </c>
      <c r="F4" s="3">
        <f>COUNTIF(Bookings!$C$4:$C$13,A4)</f>
        <v/>
      </c>
      <c r="G4" s="32">
        <f>SUMIF(Bookings!$C$4:$C$13,A4,Bookings!$H$4:$H$13)</f>
        <v/>
      </c>
    </row>
    <row r="5">
      <c r="A5" s="9" t="inlineStr">
        <is>
          <t>Double En-suite</t>
        </is>
      </c>
      <c r="B5" s="33" t="n">
        <v>95</v>
      </c>
      <c r="C5" s="8" t="n">
        <v>2</v>
      </c>
      <c r="D5" s="8" t="n">
        <v>3</v>
      </c>
      <c r="E5" s="8">
        <f>SUMIF(Bookings!$C$4:$C$13,A5,Bookings!$F$4:$F$13)</f>
        <v/>
      </c>
      <c r="F5" s="8">
        <f>COUNTIF(Bookings!$C$4:$C$13,A5)</f>
        <v/>
      </c>
      <c r="G5" s="35">
        <f>SUMIF(Bookings!$C$4:$C$13,A5,Bookings!$H$4:$H$13)</f>
        <v/>
      </c>
    </row>
    <row r="6">
      <c r="A6" s="4" t="inlineStr">
        <is>
          <t>Twin En-suite</t>
        </is>
      </c>
      <c r="B6" s="33" t="n">
        <v>95</v>
      </c>
      <c r="C6" s="3" t="n">
        <v>2</v>
      </c>
      <c r="D6" s="3" t="n">
        <v>2</v>
      </c>
      <c r="E6" s="3">
        <f>SUMIF(Bookings!$C$4:$C$13,A6,Bookings!$F$4:$F$13)</f>
        <v/>
      </c>
      <c r="F6" s="3">
        <f>COUNTIF(Bookings!$C$4:$C$13,A6)</f>
        <v/>
      </c>
      <c r="G6" s="32">
        <f>SUMIF(Bookings!$C$4:$C$13,A6,Bookings!$H$4:$H$13)</f>
        <v/>
      </c>
    </row>
    <row r="7">
      <c r="A7" s="9" t="inlineStr">
        <is>
          <t>Family Room</t>
        </is>
      </c>
      <c r="B7" s="33" t="n">
        <v>140</v>
      </c>
      <c r="C7" s="8" t="n">
        <v>4</v>
      </c>
      <c r="D7" s="8" t="n">
        <v>2</v>
      </c>
      <c r="E7" s="8">
        <f>SUMIF(Bookings!$C$4:$C$13,A7,Bookings!$F$4:$F$13)</f>
        <v/>
      </c>
      <c r="F7" s="8">
        <f>COUNTIF(Bookings!$C$4:$C$13,A7)</f>
        <v/>
      </c>
      <c r="G7" s="35">
        <f>SUMIF(Bookings!$C$4:$C$13,A7,Bookings!$H$4:$H$13)</f>
        <v/>
      </c>
    </row>
    <row r="8">
      <c r="A8" s="4" t="inlineStr">
        <is>
          <t>Superior Double</t>
        </is>
      </c>
      <c r="B8" s="33" t="n">
        <v>110</v>
      </c>
      <c r="C8" s="3" t="n">
        <v>2</v>
      </c>
      <c r="D8" s="3" t="n">
        <v>1</v>
      </c>
      <c r="E8" s="3">
        <f>SUMIF(Bookings!$C$4:$C$13,A8,Bookings!$F$4:$F$13)</f>
        <v/>
      </c>
      <c r="F8" s="3">
        <f>COUNTIF(Bookings!$C$4:$C$13,A8)</f>
        <v/>
      </c>
      <c r="G8" s="32">
        <f>SUMIF(Bookings!$C$4:$C$13,A8,Bookings!$H$4:$H$13)</f>
        <v/>
      </c>
    </row>
    <row r="9"/>
    <row r="10">
      <c r="A10" s="12" t="inlineStr">
        <is>
          <t>TOTALS</t>
        </is>
      </c>
      <c r="B10" s="12" t="n"/>
      <c r="C10" s="12" t="n"/>
      <c r="D10" s="12" t="n"/>
      <c r="E10" s="12">
        <f>SUM(E4:E8)</f>
        <v/>
      </c>
      <c r="F10" s="12">
        <f>SUM(F4:F8)</f>
        <v/>
      </c>
      <c r="G10" s="36">
        <f>SUM(G4:G8)</f>
        <v/>
      </c>
    </row>
    <row r="11"/>
    <row r="12">
      <c r="A12" s="15" t="inlineStr">
        <is>
          <t>Note: Occupancy Rate = Nights Booked / (Rooms Available x 30 days)</t>
        </is>
      </c>
    </row>
    <row r="13">
      <c r="A13" s="16" t="inlineStr">
        <is>
          <t>Overall Occupancy Rate:</t>
        </is>
      </c>
      <c r="B13" s="37">
        <f>IFERROR(E10/SUM(D4:D8*30),0)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4" t="inlineStr">
        <is>
          <t>Cliff View B&amp;B — Dashboard Summary</t>
        </is>
      </c>
    </row>
    <row r="2"/>
    <row r="3">
      <c r="A3" s="18" t="inlineStr">
        <is>
          <t>Key Metric</t>
        </is>
      </c>
      <c r="B3" s="18" t="inlineStr">
        <is>
          <t>Value</t>
        </is>
      </c>
    </row>
    <row r="4">
      <c r="A4" s="4" t="inlineStr">
        <is>
          <t>Total Bookings</t>
        </is>
      </c>
      <c r="B4" s="19">
        <f>COUNTA(Bookings!A4:A13)</f>
        <v/>
      </c>
    </row>
    <row r="5">
      <c r="A5" s="9" t="inlineStr">
        <is>
          <t>Confirmed Bookings</t>
        </is>
      </c>
      <c r="B5" s="20">
        <f>COUNTIF(Bookings!N4:N13,"Confirmed")</f>
        <v/>
      </c>
    </row>
    <row r="6">
      <c r="A6" s="4" t="inlineStr">
        <is>
          <t>Pending Bookings</t>
        </is>
      </c>
      <c r="B6" s="19">
        <f>COUNTIF(Bookings!N4:N13,"Pending")</f>
        <v/>
      </c>
    </row>
    <row r="7">
      <c r="A7" s="9" t="inlineStr">
        <is>
          <t>Cancelled Bookings</t>
        </is>
      </c>
      <c r="B7" s="20">
        <f>COUNTIF(Bookings!N4:N13,"Cancelled")</f>
        <v/>
      </c>
    </row>
    <row r="8">
      <c r="A8" s="4" t="inlineStr">
        <is>
          <t>Total Room Revenue</t>
        </is>
      </c>
      <c r="B8" s="38">
        <f>SUM(Bookings!H4:H13)</f>
        <v/>
      </c>
    </row>
    <row r="9">
      <c r="A9" s="9" t="inlineStr">
        <is>
          <t>Total VAT Collected</t>
        </is>
      </c>
      <c r="B9" s="39">
        <f>SUM(Bookings!I4:I13)</f>
        <v/>
      </c>
    </row>
    <row r="10">
      <c r="A10" s="4" t="inlineStr">
        <is>
          <t>Total Due (incl. VAT)</t>
        </is>
      </c>
      <c r="B10" s="38">
        <f>SUM(Bookings!J4:J13)</f>
        <v/>
      </c>
    </row>
    <row r="11">
      <c r="A11" s="9" t="inlineStr">
        <is>
          <t>Total Outstanding Balance</t>
        </is>
      </c>
      <c r="B11" s="39">
        <f>SUM(Bookings!L4:L13)</f>
        <v/>
      </c>
    </row>
    <row r="12">
      <c r="A12" s="4" t="inlineStr">
        <is>
          <t>Average Stay (Nights)</t>
        </is>
      </c>
      <c r="B12" s="40">
        <f>IFERROR(AVERAGE(Bookings!F4:F13),0)</f>
        <v/>
      </c>
    </row>
    <row r="13">
      <c r="A13" s="9" t="inlineStr">
        <is>
          <t>Average Booking Value</t>
        </is>
      </c>
      <c r="B13" s="39">
        <f>IFERROR(AVERAGE(Bookings!J4:J13),0)</f>
        <v/>
      </c>
    </row>
    <row r="14"/>
    <row r="15"/>
    <row r="16">
      <c r="A16" s="24" t="inlineStr">
        <is>
          <t>Status</t>
        </is>
      </c>
      <c r="B16" s="24" t="inlineStr">
        <is>
          <t>Count</t>
        </is>
      </c>
    </row>
    <row r="17">
      <c r="A17" s="4" t="inlineStr">
        <is>
          <t>Confirmed</t>
        </is>
      </c>
      <c r="B17" s="4">
        <f>COUNTIF(Bookings!N4:N13,"Confirmed")</f>
        <v/>
      </c>
    </row>
    <row r="18">
      <c r="A18" s="9" t="inlineStr">
        <is>
          <t>Pending</t>
        </is>
      </c>
      <c r="B18" s="9">
        <f>COUNTIF(Bookings!N4:N13,"Pending")</f>
        <v/>
      </c>
    </row>
    <row r="19">
      <c r="A19" s="4" t="inlineStr">
        <is>
          <t>Cancelled</t>
        </is>
      </c>
      <c r="B19" s="4">
        <f>COUNTIF(Bookings!N4:N13,"Cancelled")</f>
        <v/>
      </c>
    </row>
    <row r="20">
      <c r="A20" s="9" t="inlineStr">
        <is>
          <t>Completed</t>
        </is>
      </c>
      <c r="B20" s="9">
        <f>COUNTIF(Bookings!N4:N13,"Completed")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4" t="inlineStr">
        <is>
          <t>Treoracha — Instructions for Use</t>
        </is>
      </c>
    </row>
    <row r="2"/>
    <row r="3" ht="32" customHeight="1">
      <c r="A3" s="25" t="inlineStr">
        <is>
          <t>Sheet</t>
        </is>
      </c>
      <c r="B3" s="26" t="inlineStr">
        <is>
          <t>Purpose</t>
        </is>
      </c>
    </row>
    <row r="4" ht="32" customHeight="1">
      <c r="A4" s="27" t="inlineStr">
        <is>
          <t>Bookings</t>
        </is>
      </c>
      <c r="B4" s="28" t="inlineStr">
        <is>
          <t>Main booking calendar. Enter guest details, check-in/check-out dates, room type and deposit paid (pale yellow cells are editable). Nights, room rate, VAT, total due and balance are calculated automatically.</t>
        </is>
      </c>
    </row>
    <row r="5" ht="32" customHeight="1">
      <c r="A5" s="29" t="inlineStr">
        <is>
          <t>Room Rates</t>
        </is>
      </c>
      <c r="B5" s="30" t="inlineStr">
        <is>
          <t>Master list of room types with nightly rates (editable in pale yellow). Nights booked, bookings count and revenue are pulled automatically from the Bookings sheet using SUMIF/COUNTIF.</t>
        </is>
      </c>
    </row>
    <row r="6" ht="32" customHeight="1">
      <c r="A6" s="27" t="inlineStr">
        <is>
          <t>Dashboard</t>
        </is>
      </c>
      <c r="B6" s="28" t="inlineStr">
        <is>
          <t>Key performance metrics and charts summarising bookings, revenue, VAT and outstanding balances, plus charts for revenue by room type and booking status breakdown.</t>
        </is>
      </c>
    </row>
    <row r="7" ht="32" customHeight="1">
      <c r="A7" s="29" t="inlineStr"/>
      <c r="B7" s="30" t="inlineStr"/>
    </row>
    <row r="8" ht="32" customHeight="1">
      <c r="A8" s="27" t="inlineStr">
        <is>
          <t>How to add a new booking:</t>
        </is>
      </c>
      <c r="B8" s="28" t="inlineStr">
        <is>
          <t>Go to the Bookings sheet, add a new row below the last booking, fill in Booking Ref, Guest Name, select Room Type from the dropdown, enter Check-in/Check-out dates and Deposit Paid. All other columns calculate automatically.</t>
        </is>
      </c>
    </row>
    <row r="9" ht="32" customHeight="1">
      <c r="A9" s="29" t="inlineStr">
        <is>
          <t>Status dropdown:</t>
        </is>
      </c>
      <c r="B9" s="30" t="inlineStr">
        <is>
          <t>Use the Status column dropdown to mark bookings as Confirmed, Pending, Cancelled or Completed. Colour formatting updates automatically (green = Confirmed, grey = Cancelled).</t>
        </is>
      </c>
    </row>
    <row r="10" ht="32" customHeight="1">
      <c r="A10" s="27" t="inlineStr">
        <is>
          <t>VAT rate:</t>
        </is>
      </c>
      <c r="B10" s="28" t="inlineStr">
        <is>
          <t>VAT is calculated at 13.5%, the standard Irish VAT rate applicable to short-term guest accommodation.</t>
        </is>
      </c>
    </row>
    <row r="11" ht="32" customHeight="1">
      <c r="A11" s="29" t="inlineStr">
        <is>
          <t>Balance Due:</t>
        </is>
      </c>
      <c r="B11" s="30" t="inlineStr">
        <is>
          <t>Any outstanding balance greater than €0 is automatically highlighted in red so it is easy to see which guests still owe money.</t>
        </is>
      </c>
    </row>
    <row r="12" ht="32" customHeight="1">
      <c r="A12" s="27" t="inlineStr">
        <is>
          <t>Updating room rates:</t>
        </is>
      </c>
      <c r="B12" s="28" t="inlineStr">
        <is>
          <t>Change rates on the Room Rates sheet — all bookings using VLOOKUP will update automatically.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2026-07-21T17:17:08Z</dcterms:created>
  <dcterms:modified xmlns:dcterms="http://purl.org/dc/terms/" xmlns:xsi="http://www.w3.org/2001/XMLSchema-instance" xsi:type="dcterms:W3CDTF">2026-07-21T17:17:08Z</dcterms:modified>
</cp:coreProperties>
</file>